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552" activeTab="2"/>
  </bookViews>
  <sheets>
    <sheet name="6-10 лет" sheetId="1" r:id="rId1"/>
    <sheet name="меню  6-10 лет" sheetId="2" r:id="rId2"/>
    <sheet name="11 лет и старше " sheetId="3" r:id="rId3"/>
    <sheet name="меню 11 лет и старше" sheetId="4" r:id="rId4"/>
    <sheet name="Лист1" sheetId="5" r:id="rId5"/>
  </sheets>
  <definedNames>
    <definedName name="_xlnm.Print_Area" localSheetId="2">'11 лет и старше '!$A$1:$AC$246</definedName>
    <definedName name="_xlnm.Print_Area" localSheetId="0">'6-10 лет'!$A$1:$AD$298</definedName>
    <definedName name="_xlnm.Print_Area" localSheetId="1">'меню  6-10 лет'!$A$1:$O$342</definedName>
    <definedName name="_xlnm.Print_Area" localSheetId="3">'меню 11 лет и старше'!$A$1:$O$301</definedName>
  </definedNames>
  <calcPr fullCalcOnLoad="1"/>
</workbook>
</file>

<file path=xl/sharedStrings.xml><?xml version="1.0" encoding="utf-8"?>
<sst xmlns="http://schemas.openxmlformats.org/spreadsheetml/2006/main" count="2589" uniqueCount="184">
  <si>
    <t>День 1</t>
  </si>
  <si>
    <t>Б</t>
  </si>
  <si>
    <t>Ж</t>
  </si>
  <si>
    <t>У</t>
  </si>
  <si>
    <t>Эн/ц</t>
  </si>
  <si>
    <t>Fe</t>
  </si>
  <si>
    <t>С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</si>
  <si>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</si>
  <si>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</si>
  <si>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</si>
  <si>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</si>
  <si>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</si>
  <si>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</si>
  <si>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</si>
  <si>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</si>
  <si>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</si>
  <si>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</si>
  <si>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</si>
  <si>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</si>
  <si>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</si>
  <si>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</si>
  <si>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</si>
  <si>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</si>
  <si>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Масса порции</t>
  </si>
  <si>
    <t>Пищевые вещества (г)</t>
  </si>
  <si>
    <t>Эн/ц (ккал)</t>
  </si>
  <si>
    <t>Витамины (мг)</t>
  </si>
  <si>
    <t>Минеральные в-ва (мг)</t>
  </si>
  <si>
    <t>А</t>
  </si>
  <si>
    <t>Са</t>
  </si>
  <si>
    <t>Р</t>
  </si>
  <si>
    <t>Mg</t>
  </si>
  <si>
    <t>200</t>
  </si>
  <si>
    <t>100</t>
  </si>
  <si>
    <t>В1</t>
  </si>
  <si>
    <t>Хлеб пшеничный</t>
  </si>
  <si>
    <t>Итого</t>
  </si>
  <si>
    <t>№ ТК</t>
  </si>
  <si>
    <t>ГП</t>
  </si>
  <si>
    <t>Капуста тушеная</t>
  </si>
  <si>
    <t>Запеканка из творога с молоком сгущенным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</si>
  <si>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</si>
  <si>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</si>
  <si>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</si>
  <si>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</si>
  <si>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</si>
  <si>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</si>
  <si>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Компот из сухофруктов</t>
  </si>
  <si>
    <t>Е</t>
  </si>
  <si>
    <t>Суп картофельный с мясными фрикадельками из говядины</t>
  </si>
  <si>
    <t xml:space="preserve">Котлеты или биточки рыбные </t>
  </si>
  <si>
    <t>250</t>
  </si>
  <si>
    <t>180</t>
  </si>
  <si>
    <t>Соль</t>
  </si>
  <si>
    <t>8</t>
  </si>
  <si>
    <t>Норма соли на весь день</t>
  </si>
  <si>
    <t>Примечание: ГП - готовый продукт.</t>
  </si>
  <si>
    <t>Икра кабачковая (промышленного производства)</t>
  </si>
  <si>
    <t>230/20</t>
  </si>
  <si>
    <t>Средние показатели энергетической ценности и химического состава рациона питания детей 11 лет и старше</t>
  </si>
  <si>
    <t>Процент удовлетворения</t>
  </si>
  <si>
    <t>150</t>
  </si>
  <si>
    <t>Средние показатели энергетической ценности и химического состава рациона питания детей 6-10 лет</t>
  </si>
  <si>
    <t>Завтрак</t>
  </si>
  <si>
    <t>Обед</t>
  </si>
  <si>
    <t>80</t>
  </si>
  <si>
    <t>Плов с мясом птицы</t>
  </si>
  <si>
    <t>Курица в соусе с томатом</t>
  </si>
  <si>
    <t>Хлеб пшеничный, брутто</t>
  </si>
  <si>
    <t>Хлеб ржаной, брутто</t>
  </si>
  <si>
    <t>Мука пшеничная, брутто</t>
  </si>
  <si>
    <t>Крупы, бобовые, брутто</t>
  </si>
  <si>
    <t>Макаронные изделия, брутто</t>
  </si>
  <si>
    <t>Фрукты (плоды) свежие, брутто</t>
  </si>
  <si>
    <t>Фрукты (плоды) сухие, шиповник, брутто</t>
  </si>
  <si>
    <t>Колбасные изделия, брутто</t>
  </si>
  <si>
    <t>Молоко, брутто</t>
  </si>
  <si>
    <t>Творог, брутто</t>
  </si>
  <si>
    <t>Сыр, брутто</t>
  </si>
  <si>
    <t>Сметана, брутто</t>
  </si>
  <si>
    <t>Масло сливочное, брутто</t>
  </si>
  <si>
    <t>Масло растительное, брутто</t>
  </si>
  <si>
    <t>Сахар, брутто</t>
  </si>
  <si>
    <t>Кондитерские изделия, брутто</t>
  </si>
  <si>
    <t>Чай, брутто</t>
  </si>
  <si>
    <t>Соль, брутто</t>
  </si>
  <si>
    <t>Расчет продуктов питания, в гр.</t>
  </si>
  <si>
    <t>Дрожжи, брутто</t>
  </si>
  <si>
    <t>Чай с сахаром и лимоном</t>
  </si>
  <si>
    <t xml:space="preserve">Соус сметанный с томатом </t>
  </si>
  <si>
    <t>Масло сливочное (порциями)</t>
  </si>
  <si>
    <t>Сыр (порциями)</t>
  </si>
  <si>
    <t>Зеленый горошек (или кукуруза) отварные</t>
  </si>
  <si>
    <t>Творожная масса промышленного производства (в мелкоштучной упаковке)</t>
  </si>
  <si>
    <t>Рис отварной с овощами</t>
  </si>
  <si>
    <t>Макаронные изделия отварные с овощами</t>
  </si>
  <si>
    <t>Хлеб пшеничный или батон</t>
  </si>
  <si>
    <t>Соки, брутто</t>
  </si>
  <si>
    <t>Какао (или кофейный напиток) с молоком</t>
  </si>
  <si>
    <t>Итого за 10 дней</t>
  </si>
  <si>
    <t>Средние показатели продуктов питания за 10 дней на одного ребенка,   в гр., дети 6-10 лет</t>
  </si>
  <si>
    <t>Средние показатели продуктов питания за 10 дней на одного ребенка, в гр., дети с 11 лет и старше</t>
  </si>
  <si>
    <t>Тефтели</t>
  </si>
  <si>
    <t xml:space="preserve">Суп картофельный гороховый </t>
  </si>
  <si>
    <t xml:space="preserve">Суп картофельный с макаронными изделиями </t>
  </si>
  <si>
    <t>Рассольник ленинградский со сметаной</t>
  </si>
  <si>
    <t>Котлеты, биточки, шницели куриные</t>
  </si>
  <si>
    <t>Яблоко, или груша, или банан, или др.</t>
  </si>
  <si>
    <t>Бутерброд с джемом или повидлом</t>
  </si>
  <si>
    <t>Икра  морковная или маринад овощной</t>
  </si>
  <si>
    <t>59 ,72</t>
  </si>
  <si>
    <t>59, 73</t>
  </si>
  <si>
    <t>Суп-лапша домашняя</t>
  </si>
  <si>
    <t>Икра морковная или маринад овощной</t>
  </si>
  <si>
    <t>Суп молочный с макаронными изделиями</t>
  </si>
  <si>
    <t>Картофель отварной</t>
  </si>
  <si>
    <t xml:space="preserve">Соус сметанный </t>
  </si>
  <si>
    <t>Сельдь (порциями)</t>
  </si>
  <si>
    <t>210</t>
  </si>
  <si>
    <t>Суп молочный с крупой</t>
  </si>
  <si>
    <t>Омлет с колбасой или сосисками</t>
  </si>
  <si>
    <t xml:space="preserve">Рис отварной </t>
  </si>
  <si>
    <t>К/м, брутто</t>
  </si>
  <si>
    <t>Какао, коф. нап., брутто</t>
  </si>
  <si>
    <t>255</t>
  </si>
  <si>
    <t>Борщ с капустой и картофелем со сметаной</t>
  </si>
  <si>
    <t>Щи из свежей капусты с картофелем со сметаной</t>
  </si>
  <si>
    <t>Рыба, тушеная в томате с овощами</t>
  </si>
  <si>
    <t>Суп с рыбными консервами</t>
  </si>
  <si>
    <t>Эн. цен. за завтрак</t>
  </si>
  <si>
    <t>Эн. цен. за обед</t>
  </si>
  <si>
    <t>% содер.</t>
  </si>
  <si>
    <t xml:space="preserve">Дни </t>
  </si>
  <si>
    <t>Среденне значение за неделю, за 5 дней</t>
  </si>
  <si>
    <t>Итого за неделю, за 5 дней</t>
  </si>
  <si>
    <t>Соотношение Б:Ж:У, Са:Р</t>
  </si>
  <si>
    <t>Суточная потребность (60 %)</t>
  </si>
  <si>
    <t>Эн. цен. (норматив)</t>
  </si>
  <si>
    <t>Оладьи из печени (или котлеты, биточки, шницели из говядины)</t>
  </si>
  <si>
    <t>Расчет продуктов питания,в гр.</t>
  </si>
  <si>
    <t>25</t>
  </si>
  <si>
    <t>Каша гречневая рассыпчатая</t>
  </si>
  <si>
    <t>Каша жидкая молочная рисовая (пшенная)</t>
  </si>
  <si>
    <t>Жаркое по-домашнему (азу)</t>
  </si>
  <si>
    <t>Гуляш</t>
  </si>
  <si>
    <t>Колбасные изделия отварные</t>
  </si>
  <si>
    <t>завтрак</t>
  </si>
  <si>
    <t>обед</t>
  </si>
  <si>
    <t xml:space="preserve">дни </t>
  </si>
  <si>
    <t>итого</t>
  </si>
  <si>
    <t>ср.зн.</t>
  </si>
  <si>
    <t>Картофель, брутто</t>
  </si>
  <si>
    <t>Овощи, зелень, брутто</t>
  </si>
  <si>
    <t>Мясо (жилованное) 1 кат, брутто</t>
  </si>
  <si>
    <t xml:space="preserve">Цыплята 1 категории потрошенные, брутто </t>
  </si>
  <si>
    <t>Рыба (филе), в т.ч. сельдь, брутто</t>
  </si>
  <si>
    <t>Яйцо, брутто</t>
  </si>
  <si>
    <t>Нормы продуктов питания на одного ребенка, брутто (брутто)сырья, в гр., согласно СанПиНа и Закона Красноярского края 65%</t>
  </si>
  <si>
    <t>140</t>
  </si>
  <si>
    <t>Овощи натуральные свежие (или соленые)</t>
  </si>
  <si>
    <t xml:space="preserve">Икра свекольная </t>
  </si>
  <si>
    <t>Икра свекольная</t>
  </si>
  <si>
    <t>Зеленый горошек с луком репчатым</t>
  </si>
  <si>
    <t>Морская капуста с яйцом</t>
  </si>
  <si>
    <t>аяая</t>
  </si>
  <si>
    <t>Полдник</t>
  </si>
  <si>
    <t>Печенье</t>
  </si>
  <si>
    <t>Пряники</t>
  </si>
  <si>
    <t>Вафли</t>
  </si>
  <si>
    <t>Компот из кураги</t>
  </si>
  <si>
    <t>Итого за 10 дней (завтрак, обед, полдник)</t>
  </si>
  <si>
    <t>Итого за 10 дней (завтрак, обед)</t>
  </si>
  <si>
    <t>Итого за день (завтрак,обед)</t>
  </si>
  <si>
    <t>Итого за день (завтрак,обед, полдник)</t>
  </si>
  <si>
    <t>Кисель из концентрата плодового или ягодного</t>
  </si>
  <si>
    <t>Дети  6-10 лет (здоровые дети)</t>
  </si>
  <si>
    <t>Дети  11 лет и старше (здоровые дети)</t>
  </si>
  <si>
    <t xml:space="preserve">Молоко кипяченое </t>
  </si>
  <si>
    <t>Молоко кипяченое</t>
  </si>
  <si>
    <t>30</t>
  </si>
  <si>
    <t>100\20</t>
  </si>
  <si>
    <t>40</t>
  </si>
  <si>
    <t>Напиток из плодов шиповника</t>
  </si>
  <si>
    <t>120\30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</si>
</sst>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.00_р_."/>
  </numFmts>
  <fonts count="5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65"/>
      <color indexed="8"/>
      <name val="Times New Roman"/>
      <family val="1"/>
    </font>
    <font>
      <i/>
      <sz val="55"/>
      <color indexed="8"/>
      <name val="Times New Roman"/>
      <family val="1"/>
    </font>
    <font>
      <b/>
      <i/>
      <sz val="55"/>
      <color indexed="8"/>
      <name val="Times New Roman"/>
      <family val="1"/>
    </font>
    <font>
      <sz val="65"/>
      <color indexed="8"/>
      <name val="Times New Roman"/>
      <family val="1"/>
    </font>
    <font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65"/>
      <color theme="1"/>
      <name val="Times New Roman"/>
      <family val="1"/>
    </font>
    <font>
      <i/>
      <sz val="55"/>
      <color theme="1"/>
      <name val="Times New Roman"/>
      <family val="1"/>
    </font>
    <font>
      <b/>
      <i/>
      <sz val="55"/>
      <color theme="1"/>
      <name val="Times New Roman"/>
      <family val="1"/>
    </font>
    <font>
      <sz val="65"/>
      <color theme="1"/>
      <name val="Times New Roman"/>
      <family val="1"/>
    </font>
    <font>
      <sz val="5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48" fillId="0" borderId="0" xfId="0" applyNumberFormat="1" applyFont="1" applyFill="1" applyBorder="1" applyAlignment="1">
      <alignment/>
    </xf>
    <xf numFmtId="2" fontId="48" fillId="0" borderId="15" xfId="0" applyNumberFormat="1" applyFont="1" applyFill="1" applyBorder="1" applyAlignment="1">
      <alignment/>
    </xf>
    <xf numFmtId="0" fontId="48" fillId="0" borderId="16" xfId="0" applyNumberFormat="1" applyFont="1" applyFill="1" applyBorder="1" applyAlignment="1">
      <alignment/>
    </xf>
    <xf numFmtId="2" fontId="48" fillId="0" borderId="17" xfId="0" applyNumberFormat="1" applyFont="1" applyFill="1" applyBorder="1" applyAlignment="1">
      <alignment/>
    </xf>
    <xf numFmtId="2" fontId="48" fillId="0" borderId="0" xfId="0" applyNumberFormat="1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9" xfId="0" applyNumberFormat="1" applyFont="1" applyFill="1" applyBorder="1" applyAlignment="1">
      <alignment horizontal="center"/>
    </xf>
    <xf numFmtId="1" fontId="50" fillId="0" borderId="17" xfId="0" applyNumberFormat="1" applyFont="1" applyFill="1" applyBorder="1" applyAlignment="1">
      <alignment horizontal="center"/>
    </xf>
    <xf numFmtId="2" fontId="49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49" fontId="49" fillId="0" borderId="19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/>
    </xf>
    <xf numFmtId="2" fontId="49" fillId="0" borderId="19" xfId="0" applyNumberFormat="1" applyFont="1" applyFill="1" applyBorder="1" applyAlignment="1">
      <alignment/>
    </xf>
    <xf numFmtId="1" fontId="49" fillId="0" borderId="19" xfId="0" applyNumberFormat="1" applyFont="1" applyFill="1" applyBorder="1" applyAlignment="1">
      <alignment horizontal="center"/>
    </xf>
    <xf numFmtId="208" fontId="49" fillId="0" borderId="19" xfId="0" applyNumberFormat="1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208" fontId="49" fillId="0" borderId="18" xfId="0" applyNumberFormat="1" applyFont="1" applyFill="1" applyBorder="1" applyAlignment="1">
      <alignment horizontal="center"/>
    </xf>
    <xf numFmtId="1" fontId="50" fillId="0" borderId="19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>
      <alignment horizontal="center"/>
    </xf>
    <xf numFmtId="208" fontId="49" fillId="0" borderId="18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208" fontId="49" fillId="0" borderId="19" xfId="0" applyNumberFormat="1" applyFont="1" applyFill="1" applyBorder="1" applyAlignment="1">
      <alignment/>
    </xf>
    <xf numFmtId="49" fontId="49" fillId="0" borderId="0" xfId="0" applyNumberFormat="1" applyFont="1" applyFill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/>
    </xf>
    <xf numFmtId="2" fontId="49" fillId="0" borderId="21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/>
    </xf>
    <xf numFmtId="2" fontId="49" fillId="0" borderId="22" xfId="0" applyNumberFormat="1" applyFont="1" applyFill="1" applyBorder="1" applyAlignment="1">
      <alignment horizontal="center"/>
    </xf>
    <xf numFmtId="2" fontId="49" fillId="0" borderId="22" xfId="0" applyNumberFormat="1" applyFont="1" applyFill="1" applyBorder="1" applyAlignment="1">
      <alignment/>
    </xf>
    <xf numFmtId="1" fontId="49" fillId="0" borderId="2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wrapText="1"/>
    </xf>
    <xf numFmtId="0" fontId="48" fillId="0" borderId="23" xfId="0" applyNumberFormat="1" applyFont="1" applyFill="1" applyBorder="1" applyAlignment="1">
      <alignment horizontal="center" wrapText="1"/>
    </xf>
    <xf numFmtId="0" fontId="48" fillId="0" borderId="24" xfId="0" applyNumberFormat="1" applyFont="1" applyFill="1" applyBorder="1" applyAlignment="1">
      <alignment horizontal="center" wrapText="1"/>
    </xf>
    <xf numFmtId="0" fontId="48" fillId="0" borderId="16" xfId="0" applyNumberFormat="1" applyFont="1" applyFill="1" applyBorder="1" applyAlignment="1">
      <alignment horizontal="center" wrapText="1"/>
    </xf>
    <xf numFmtId="0" fontId="48" fillId="0" borderId="25" xfId="0" applyNumberFormat="1" applyFont="1" applyFill="1" applyBorder="1" applyAlignment="1">
      <alignment horizontal="center" wrapText="1"/>
    </xf>
    <xf numFmtId="0" fontId="48" fillId="0" borderId="26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27" xfId="0" applyNumberFormat="1" applyFont="1" applyFill="1" applyBorder="1" applyAlignment="1">
      <alignment horizontal="center" wrapText="1"/>
    </xf>
    <xf numFmtId="0" fontId="48" fillId="0" borderId="26" xfId="0" applyNumberFormat="1" applyFont="1" applyFill="1" applyBorder="1" applyAlignment="1">
      <alignment horizontal="center" wrapText="1"/>
    </xf>
    <xf numFmtId="0" fontId="48" fillId="0" borderId="17" xfId="0" applyNumberFormat="1" applyFont="1" applyFill="1" applyBorder="1" applyAlignment="1">
      <alignment/>
    </xf>
    <xf numFmtId="2" fontId="48" fillId="0" borderId="24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wrapText="1"/>
    </xf>
    <xf numFmtId="1" fontId="48" fillId="0" borderId="19" xfId="0" applyNumberFormat="1" applyFont="1" applyFill="1" applyBorder="1" applyAlignment="1">
      <alignment horizontal="center" wrapText="1"/>
    </xf>
    <xf numFmtId="0" fontId="48" fillId="0" borderId="23" xfId="0" applyNumberFormat="1" applyFont="1" applyFill="1" applyBorder="1" applyAlignment="1">
      <alignment/>
    </xf>
    <xf numFmtId="0" fontId="48" fillId="0" borderId="15" xfId="0" applyNumberFormat="1" applyFont="1" applyFill="1" applyBorder="1" applyAlignment="1">
      <alignment/>
    </xf>
    <xf numFmtId="0" fontId="48" fillId="0" borderId="28" xfId="0" applyNumberFormat="1" applyFont="1" applyFill="1" applyBorder="1" applyAlignment="1">
      <alignment/>
    </xf>
    <xf numFmtId="0" fontId="48" fillId="0" borderId="28" xfId="0" applyNumberFormat="1" applyFont="1" applyFill="1" applyBorder="1" applyAlignment="1">
      <alignment horizontal="center"/>
    </xf>
    <xf numFmtId="192" fontId="48" fillId="0" borderId="19" xfId="0" applyNumberFormat="1" applyFont="1" applyFill="1" applyBorder="1" applyAlignment="1">
      <alignment horizontal="center" wrapText="1"/>
    </xf>
    <xf numFmtId="0" fontId="48" fillId="0" borderId="27" xfId="0" applyNumberFormat="1" applyFont="1" applyFill="1" applyBorder="1" applyAlignment="1">
      <alignment/>
    </xf>
    <xf numFmtId="0" fontId="48" fillId="0" borderId="18" xfId="0" applyNumberFormat="1" applyFont="1" applyFill="1" applyBorder="1" applyAlignment="1">
      <alignment/>
    </xf>
    <xf numFmtId="0" fontId="48" fillId="0" borderId="29" xfId="0" applyNumberFormat="1" applyFont="1" applyFill="1" applyBorder="1" applyAlignment="1">
      <alignment/>
    </xf>
    <xf numFmtId="0" fontId="48" fillId="0" borderId="30" xfId="0" applyNumberFormat="1" applyFont="1" applyFill="1" applyBorder="1" applyAlignment="1">
      <alignment/>
    </xf>
    <xf numFmtId="0" fontId="48" fillId="0" borderId="31" xfId="0" applyNumberFormat="1" applyFont="1" applyFill="1" applyBorder="1" applyAlignment="1">
      <alignment/>
    </xf>
    <xf numFmtId="0" fontId="48" fillId="0" borderId="22" xfId="0" applyNumberFormat="1" applyFont="1" applyFill="1" applyBorder="1" applyAlignment="1">
      <alignment/>
    </xf>
    <xf numFmtId="1" fontId="48" fillId="0" borderId="17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192" fontId="48" fillId="0" borderId="25" xfId="0" applyNumberFormat="1" applyFont="1" applyFill="1" applyBorder="1" applyAlignment="1">
      <alignment horizontal="center" wrapText="1"/>
    </xf>
    <xf numFmtId="192" fontId="48" fillId="0" borderId="16" xfId="0" applyNumberFormat="1" applyFont="1" applyFill="1" applyBorder="1" applyAlignment="1">
      <alignment horizontal="center" wrapText="1"/>
    </xf>
    <xf numFmtId="0" fontId="48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48" fillId="0" borderId="0" xfId="0" applyNumberFormat="1" applyFont="1" applyFill="1" applyAlignment="1">
      <alignment/>
    </xf>
    <xf numFmtId="2" fontId="48" fillId="0" borderId="18" xfId="0" applyNumberFormat="1" applyFont="1" applyFill="1" applyBorder="1" applyAlignment="1">
      <alignment/>
    </xf>
    <xf numFmtId="192" fontId="49" fillId="0" borderId="22" xfId="0" applyNumberFormat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1" fontId="49" fillId="0" borderId="25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2" fontId="49" fillId="0" borderId="27" xfId="0" applyNumberFormat="1" applyFont="1" applyFill="1" applyBorder="1" applyAlignment="1">
      <alignment horizontal="center"/>
    </xf>
    <xf numFmtId="2" fontId="49" fillId="0" borderId="26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1" fontId="49" fillId="0" borderId="27" xfId="0" applyNumberFormat="1" applyFont="1" applyFill="1" applyBorder="1" applyAlignment="1">
      <alignment horizontal="center"/>
    </xf>
    <xf numFmtId="1" fontId="49" fillId="0" borderId="26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1" fontId="49" fillId="0" borderId="18" xfId="0" applyNumberFormat="1" applyFont="1" applyFill="1" applyBorder="1" applyAlignment="1">
      <alignment/>
    </xf>
    <xf numFmtId="2" fontId="49" fillId="0" borderId="32" xfId="0" applyNumberFormat="1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48" fillId="0" borderId="24" xfId="0" applyNumberFormat="1" applyFont="1" applyFill="1" applyBorder="1" applyAlignment="1">
      <alignment/>
    </xf>
    <xf numFmtId="0" fontId="48" fillId="0" borderId="33" xfId="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horizontal="center" wrapText="1"/>
    </xf>
    <xf numFmtId="1" fontId="48" fillId="0" borderId="22" xfId="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horizontal="center"/>
    </xf>
    <xf numFmtId="2" fontId="48" fillId="0" borderId="22" xfId="0" applyNumberFormat="1" applyFont="1" applyFill="1" applyBorder="1" applyAlignment="1">
      <alignment wrapText="1"/>
    </xf>
    <xf numFmtId="2" fontId="48" fillId="0" borderId="22" xfId="0" applyNumberFormat="1" applyFont="1" applyFill="1" applyBorder="1" applyAlignment="1">
      <alignment horizontal="center" wrapText="1"/>
    </xf>
    <xf numFmtId="0" fontId="48" fillId="0" borderId="22" xfId="6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wrapText="1"/>
    </xf>
    <xf numFmtId="2" fontId="50" fillId="0" borderId="22" xfId="0" applyNumberFormat="1" applyFont="1" applyFill="1" applyBorder="1" applyAlignment="1">
      <alignment horizontal="center" wrapText="1"/>
    </xf>
    <xf numFmtId="0" fontId="50" fillId="0" borderId="22" xfId="0" applyNumberFormat="1" applyFont="1" applyFill="1" applyBorder="1" applyAlignment="1">
      <alignment horizontal="center" wrapText="1"/>
    </xf>
    <xf numFmtId="1" fontId="50" fillId="0" borderId="22" xfId="0" applyNumberFormat="1" applyFont="1" applyFill="1" applyBorder="1" applyAlignment="1">
      <alignment horizontal="center" wrapText="1"/>
    </xf>
    <xf numFmtId="49" fontId="50" fillId="0" borderId="22" xfId="0" applyNumberFormat="1" applyFont="1" applyFill="1" applyBorder="1" applyAlignment="1">
      <alignment horizontal="center" wrapText="1"/>
    </xf>
    <xf numFmtId="0" fontId="49" fillId="0" borderId="22" xfId="0" applyNumberFormat="1" applyFont="1" applyFill="1" applyBorder="1" applyAlignment="1">
      <alignment horizontal="center" wrapText="1"/>
    </xf>
    <xf numFmtId="2" fontId="49" fillId="0" borderId="22" xfId="0" applyNumberFormat="1" applyFont="1" applyFill="1" applyBorder="1" applyAlignment="1">
      <alignment wrapText="1"/>
    </xf>
    <xf numFmtId="49" fontId="49" fillId="0" borderId="22" xfId="0" applyNumberFormat="1" applyFont="1" applyFill="1" applyBorder="1" applyAlignment="1">
      <alignment horizontal="center" wrapText="1"/>
    </xf>
    <xf numFmtId="2" fontId="49" fillId="0" borderId="22" xfId="0" applyNumberFormat="1" applyFont="1" applyFill="1" applyBorder="1" applyAlignment="1">
      <alignment horizontal="center" wrapText="1"/>
    </xf>
    <xf numFmtId="0" fontId="49" fillId="0" borderId="22" xfId="60" applyNumberFormat="1" applyFont="1" applyFill="1" applyBorder="1" applyAlignment="1">
      <alignment horizontal="center" wrapText="1"/>
    </xf>
    <xf numFmtId="1" fontId="49" fillId="0" borderId="22" xfId="0" applyNumberFormat="1" applyFont="1" applyFill="1" applyBorder="1" applyAlignment="1">
      <alignment horizontal="center" wrapText="1"/>
    </xf>
    <xf numFmtId="2" fontId="50" fillId="0" borderId="22" xfId="0" applyNumberFormat="1" applyFont="1" applyFill="1" applyBorder="1" applyAlignment="1">
      <alignment wrapText="1"/>
    </xf>
    <xf numFmtId="2" fontId="50" fillId="0" borderId="22" xfId="0" applyNumberFormat="1" applyFont="1" applyFill="1" applyBorder="1" applyAlignment="1">
      <alignment horizontal="left" wrapText="1"/>
    </xf>
    <xf numFmtId="192" fontId="49" fillId="0" borderId="22" xfId="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horizontal="center" wrapText="1"/>
    </xf>
    <xf numFmtId="2" fontId="48" fillId="0" borderId="22" xfId="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horizontal="center" textRotation="90" wrapText="1"/>
    </xf>
    <xf numFmtId="2" fontId="48" fillId="0" borderId="22" xfId="0" applyNumberFormat="1" applyFont="1" applyFill="1" applyBorder="1" applyAlignment="1">
      <alignment horizontal="center" wrapText="1"/>
    </xf>
    <xf numFmtId="0" fontId="48" fillId="0" borderId="22" xfId="0" applyNumberFormat="1" applyFont="1" applyFill="1" applyBorder="1" applyAlignment="1">
      <alignment horizontal="center" wrapText="1"/>
    </xf>
    <xf numFmtId="2" fontId="48" fillId="0" borderId="22" xfId="0" applyNumberFormat="1" applyFont="1" applyFill="1" applyBorder="1" applyAlignment="1">
      <alignment horizontal="center" textRotation="90" wrapText="1"/>
    </xf>
    <xf numFmtId="2" fontId="48" fillId="0" borderId="25" xfId="0" applyNumberFormat="1" applyFont="1" applyFill="1" applyBorder="1" applyAlignment="1">
      <alignment horizontal="left" wrapText="1"/>
    </xf>
    <xf numFmtId="2" fontId="48" fillId="0" borderId="16" xfId="0" applyNumberFormat="1" applyFont="1" applyFill="1" applyBorder="1" applyAlignment="1">
      <alignment horizontal="left" wrapText="1"/>
    </xf>
    <xf numFmtId="2" fontId="48" fillId="0" borderId="22" xfId="0" applyNumberFormat="1" applyFont="1" applyFill="1" applyBorder="1" applyAlignment="1">
      <alignment horizontal="left" wrapText="1"/>
    </xf>
    <xf numFmtId="2" fontId="48" fillId="0" borderId="22" xfId="0" applyNumberFormat="1" applyFont="1" applyFill="1" applyBorder="1" applyAlignment="1">
      <alignment horizontal="center"/>
    </xf>
    <xf numFmtId="2" fontId="48" fillId="0" borderId="34" xfId="0" applyNumberFormat="1" applyFont="1" applyFill="1" applyBorder="1" applyAlignment="1">
      <alignment horizontal="left" wrapText="1"/>
    </xf>
    <xf numFmtId="2" fontId="48" fillId="0" borderId="23" xfId="0" applyNumberFormat="1" applyFont="1" applyFill="1" applyBorder="1" applyAlignment="1">
      <alignment horizontal="left" wrapText="1"/>
    </xf>
    <xf numFmtId="2" fontId="50" fillId="0" borderId="22" xfId="0" applyNumberFormat="1" applyFont="1" applyFill="1" applyBorder="1" applyAlignment="1">
      <alignment horizontal="left" wrapText="1"/>
    </xf>
    <xf numFmtId="2" fontId="49" fillId="0" borderId="0" xfId="0" applyNumberFormat="1" applyFont="1" applyFill="1" applyBorder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1" fontId="49" fillId="0" borderId="25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2" fontId="49" fillId="0" borderId="27" xfId="0" applyNumberFormat="1" applyFont="1" applyFill="1" applyBorder="1" applyAlignment="1">
      <alignment horizontal="center"/>
    </xf>
    <xf numFmtId="2" fontId="49" fillId="0" borderId="26" xfId="0" applyNumberFormat="1" applyFont="1" applyFill="1" applyBorder="1" applyAlignment="1">
      <alignment horizontal="center"/>
    </xf>
    <xf numFmtId="49" fontId="49" fillId="0" borderId="25" xfId="0" applyNumberFormat="1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1" fontId="49" fillId="0" borderId="27" xfId="0" applyNumberFormat="1" applyFont="1" applyFill="1" applyBorder="1" applyAlignment="1">
      <alignment horizontal="center"/>
    </xf>
    <xf numFmtId="1" fontId="49" fillId="0" borderId="26" xfId="0" applyNumberFormat="1" applyFont="1" applyFill="1" applyBorder="1" applyAlignment="1">
      <alignment horizontal="center"/>
    </xf>
    <xf numFmtId="2" fontId="50" fillId="0" borderId="22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 horizontal="center"/>
    </xf>
    <xf numFmtId="0" fontId="50" fillId="0" borderId="22" xfId="0" applyNumberFormat="1" applyFont="1" applyFill="1" applyBorder="1" applyAlignment="1">
      <alignment horizontal="center" wrapText="1"/>
    </xf>
    <xf numFmtId="49" fontId="50" fillId="0" borderId="22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15"/>
  <sheetViews>
    <sheetView view="pageBreakPreview" zoomScale="20" zoomScaleNormal="25" zoomScaleSheetLayoutView="20" zoomScalePageLayoutView="0" workbookViewId="0" topLeftCell="A1">
      <selection activeCell="Q284" sqref="Q284"/>
    </sheetView>
  </sheetViews>
  <sheetFormatPr defaultColWidth="40.140625" defaultRowHeight="12.75"/>
  <cols>
    <col min="1" max="1" width="40.140625" style="72" customWidth="1"/>
    <col min="2" max="2" width="175.00390625" style="11" customWidth="1"/>
    <col min="3" max="3" width="41.8515625" style="59" customWidth="1"/>
    <col min="4" max="4" width="33.28125" style="59" customWidth="1"/>
    <col min="5" max="5" width="47.00390625" style="59" customWidth="1"/>
    <col min="6" max="6" width="48.7109375" style="59" customWidth="1"/>
    <col min="7" max="7" width="45.8515625" style="59" customWidth="1"/>
    <col min="8" max="9" width="35.57421875" style="59" customWidth="1"/>
    <col min="10" max="10" width="60.7109375" style="59" customWidth="1"/>
    <col min="11" max="11" width="63.57421875" style="59" customWidth="1"/>
    <col min="12" max="12" width="36.421875" style="59" customWidth="1"/>
    <col min="13" max="13" width="67.57421875" style="73" customWidth="1"/>
    <col min="14" max="14" width="65.28125" style="76" customWidth="1"/>
    <col min="15" max="15" width="45.28125" style="77" customWidth="1"/>
    <col min="16" max="16" width="47.00390625" style="59" customWidth="1"/>
    <col min="17" max="17" width="38.421875" style="59" customWidth="1"/>
    <col min="18" max="18" width="36.140625" style="59" customWidth="1"/>
    <col min="19" max="19" width="35.00390625" style="59" customWidth="1"/>
    <col min="20" max="20" width="34.7109375" style="59" customWidth="1"/>
    <col min="21" max="21" width="36.7109375" style="59" customWidth="1"/>
    <col min="22" max="22" width="46.421875" style="59" customWidth="1"/>
    <col min="23" max="23" width="45.8515625" style="59" customWidth="1"/>
    <col min="24" max="24" width="36.7109375" style="59" customWidth="1"/>
    <col min="25" max="25" width="32.7109375" style="59" customWidth="1"/>
    <col min="26" max="26" width="44.140625" style="73" customWidth="1"/>
    <col min="27" max="27" width="37.00390625" style="11" customWidth="1"/>
    <col min="28" max="28" width="35.57421875" style="72" customWidth="1"/>
    <col min="29" max="29" width="33.7109375" style="73" customWidth="1"/>
    <col min="30" max="30" width="33.57421875" style="58" customWidth="1"/>
    <col min="31" max="16384" width="40.140625" style="11" customWidth="1"/>
  </cols>
  <sheetData>
    <row r="1" spans="1:135" s="14" customFormat="1" ht="84" thickBot="1">
      <c r="A1" s="133" t="s">
        <v>139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</row>
    <row r="2" spans="1:135" s="14" customFormat="1" ht="71.25" customHeight="1" thickBot="1">
      <c r="A2" s="127" t="s">
        <v>175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</row>
    <row r="3" spans="1:30" ht="83.25">
      <c r="A3" s="127" t="s">
        <v>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70.5" customHeight="1">
      <c r="A4" s="128" t="s">
        <v>37</v>
      </c>
      <c r="B4" s="127" t="s">
        <v>22</v>
      </c>
      <c r="C4" s="126" t="s">
        <v>68</v>
      </c>
      <c r="D4" s="126" t="s">
        <v>69</v>
      </c>
      <c r="E4" s="126" t="s">
        <v>70</v>
      </c>
      <c r="F4" s="126" t="s">
        <v>71</v>
      </c>
      <c r="G4" s="126" t="s">
        <v>72</v>
      </c>
      <c r="H4" s="126" t="s">
        <v>151</v>
      </c>
      <c r="I4" s="126" t="s">
        <v>152</v>
      </c>
      <c r="J4" s="126" t="s">
        <v>73</v>
      </c>
      <c r="K4" s="126" t="s">
        <v>74</v>
      </c>
      <c r="L4" s="126" t="s">
        <v>97</v>
      </c>
      <c r="M4" s="126" t="s">
        <v>153</v>
      </c>
      <c r="N4" s="126" t="s">
        <v>154</v>
      </c>
      <c r="O4" s="126" t="s">
        <v>155</v>
      </c>
      <c r="P4" s="126" t="s">
        <v>75</v>
      </c>
      <c r="Q4" s="126" t="s">
        <v>76</v>
      </c>
      <c r="R4" s="126" t="s">
        <v>122</v>
      </c>
      <c r="S4" s="126" t="s">
        <v>77</v>
      </c>
      <c r="T4" s="126" t="s">
        <v>78</v>
      </c>
      <c r="U4" s="126" t="s">
        <v>79</v>
      </c>
      <c r="V4" s="126" t="s">
        <v>80</v>
      </c>
      <c r="W4" s="126" t="s">
        <v>81</v>
      </c>
      <c r="X4" s="126" t="s">
        <v>156</v>
      </c>
      <c r="Y4" s="126" t="s">
        <v>82</v>
      </c>
      <c r="Z4" s="126" t="s">
        <v>83</v>
      </c>
      <c r="AA4" s="129" t="s">
        <v>84</v>
      </c>
      <c r="AB4" s="126" t="s">
        <v>123</v>
      </c>
      <c r="AC4" s="126" t="s">
        <v>87</v>
      </c>
      <c r="AD4" s="126" t="s">
        <v>53</v>
      </c>
    </row>
    <row r="5" spans="1:30" ht="409.5" customHeight="1">
      <c r="A5" s="128"/>
      <c r="B5" s="127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9"/>
      <c r="AB5" s="126"/>
      <c r="AC5" s="126"/>
      <c r="AD5" s="126"/>
    </row>
    <row r="6" spans="1:30" ht="83.25">
      <c r="A6" s="104">
        <v>1</v>
      </c>
      <c r="B6" s="105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 t="s">
        <v>54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  <c r="W6" s="104">
        <v>23</v>
      </c>
      <c r="X6" s="104">
        <v>24</v>
      </c>
      <c r="Y6" s="104">
        <v>25</v>
      </c>
      <c r="Z6" s="104">
        <v>26</v>
      </c>
      <c r="AA6" s="105">
        <v>27</v>
      </c>
      <c r="AB6" s="104">
        <v>28</v>
      </c>
      <c r="AC6" s="104">
        <v>29</v>
      </c>
      <c r="AD6" s="106">
        <v>30</v>
      </c>
    </row>
    <row r="7" spans="1:30" s="52" customFormat="1" ht="71.25" customHeight="1">
      <c r="A7" s="127" t="s">
        <v>63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</row>
    <row r="8" spans="1:30" s="52" customFormat="1" ht="176.25" customHeight="1">
      <c r="A8" s="104">
        <v>34</v>
      </c>
      <c r="B8" s="107" t="s">
        <v>66</v>
      </c>
      <c r="C8" s="104"/>
      <c r="D8" s="104"/>
      <c r="E8" s="104"/>
      <c r="F8" s="104">
        <v>43</v>
      </c>
      <c r="G8" s="104"/>
      <c r="H8" s="104"/>
      <c r="I8" s="104">
        <v>30</v>
      </c>
      <c r="J8" s="104"/>
      <c r="K8" s="104"/>
      <c r="L8" s="104"/>
      <c r="M8" s="104"/>
      <c r="N8" s="104">
        <v>41</v>
      </c>
      <c r="O8" s="104"/>
      <c r="P8" s="104"/>
      <c r="Q8" s="104"/>
      <c r="R8" s="104"/>
      <c r="S8" s="104"/>
      <c r="T8" s="104"/>
      <c r="U8" s="104"/>
      <c r="V8" s="104"/>
      <c r="W8" s="104">
        <v>3</v>
      </c>
      <c r="X8" s="104"/>
      <c r="Y8" s="104"/>
      <c r="Z8" s="104"/>
      <c r="AA8" s="108"/>
      <c r="AB8" s="104"/>
      <c r="AC8" s="104"/>
      <c r="AD8" s="77"/>
    </row>
    <row r="9" spans="1:30" s="52" customFormat="1" ht="71.25" customHeight="1">
      <c r="A9" s="104">
        <v>3</v>
      </c>
      <c r="B9" s="107" t="s">
        <v>90</v>
      </c>
      <c r="C9" s="104"/>
      <c r="D9" s="104"/>
      <c r="E9" s="104"/>
      <c r="F9" s="104"/>
      <c r="G9" s="104"/>
      <c r="H9" s="104"/>
      <c r="I9" s="109"/>
      <c r="J9" s="109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>
        <v>6</v>
      </c>
      <c r="W9" s="104"/>
      <c r="X9" s="104"/>
      <c r="Y9" s="104"/>
      <c r="Z9" s="104"/>
      <c r="AA9" s="108"/>
      <c r="AB9" s="104"/>
      <c r="AC9" s="104"/>
      <c r="AD9" s="77"/>
    </row>
    <row r="10" spans="1:30" s="52" customFormat="1" ht="83.25" customHeight="1">
      <c r="A10" s="104">
        <v>30</v>
      </c>
      <c r="B10" s="107" t="s">
        <v>88</v>
      </c>
      <c r="C10" s="104"/>
      <c r="D10" s="104"/>
      <c r="E10" s="104"/>
      <c r="F10" s="104"/>
      <c r="G10" s="104"/>
      <c r="H10" s="104"/>
      <c r="I10" s="109"/>
      <c r="J10" s="109">
        <v>6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>
        <v>16</v>
      </c>
      <c r="Z10" s="104"/>
      <c r="AA10" s="108">
        <v>0.5</v>
      </c>
      <c r="AB10" s="104"/>
      <c r="AC10" s="104"/>
      <c r="AD10" s="77"/>
    </row>
    <row r="11" spans="1:30" s="52" customFormat="1" ht="83.25" customHeight="1">
      <c r="A11" s="104" t="s">
        <v>38</v>
      </c>
      <c r="B11" s="107" t="s">
        <v>107</v>
      </c>
      <c r="C11" s="104"/>
      <c r="D11" s="104"/>
      <c r="E11" s="104"/>
      <c r="F11" s="104"/>
      <c r="G11" s="104"/>
      <c r="H11" s="104"/>
      <c r="I11" s="104"/>
      <c r="J11" s="109">
        <v>120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8"/>
      <c r="AB11" s="104"/>
      <c r="AC11" s="104"/>
      <c r="AD11" s="77"/>
    </row>
    <row r="12" spans="1:30" s="52" customFormat="1" ht="83.25" customHeight="1">
      <c r="A12" s="104" t="s">
        <v>38</v>
      </c>
      <c r="B12" s="107" t="s">
        <v>9</v>
      </c>
      <c r="C12" s="104"/>
      <c r="D12" s="104">
        <v>20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8"/>
      <c r="AB12" s="104"/>
      <c r="AC12" s="104"/>
      <c r="AD12" s="77"/>
    </row>
    <row r="13" spans="1:30" s="52" customFormat="1" ht="71.25" customHeight="1">
      <c r="A13" s="104" t="s">
        <v>38</v>
      </c>
      <c r="B13" s="107" t="s">
        <v>96</v>
      </c>
      <c r="C13" s="104">
        <v>40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8"/>
      <c r="AB13" s="104"/>
      <c r="AC13" s="104"/>
      <c r="AD13" s="77"/>
    </row>
    <row r="14" spans="1:30" ht="83.25">
      <c r="A14" s="104"/>
      <c r="B14" s="107" t="s">
        <v>36</v>
      </c>
      <c r="C14" s="104">
        <f aca="true" t="shared" si="0" ref="C14:AD14">SUM(C8:C13)</f>
        <v>40</v>
      </c>
      <c r="D14" s="104">
        <f t="shared" si="0"/>
        <v>20</v>
      </c>
      <c r="E14" s="104">
        <f t="shared" si="0"/>
        <v>0</v>
      </c>
      <c r="F14" s="104">
        <f t="shared" si="0"/>
        <v>43</v>
      </c>
      <c r="G14" s="104">
        <f t="shared" si="0"/>
        <v>0</v>
      </c>
      <c r="H14" s="104">
        <f t="shared" si="0"/>
        <v>0</v>
      </c>
      <c r="I14" s="104">
        <f t="shared" si="0"/>
        <v>30</v>
      </c>
      <c r="J14" s="104">
        <f t="shared" si="0"/>
        <v>126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4">
        <f t="shared" si="0"/>
        <v>41</v>
      </c>
      <c r="O14" s="104">
        <f t="shared" si="0"/>
        <v>0</v>
      </c>
      <c r="P14" s="104">
        <f t="shared" si="0"/>
        <v>0</v>
      </c>
      <c r="Q14" s="104">
        <f t="shared" si="0"/>
        <v>0</v>
      </c>
      <c r="R14" s="104">
        <f t="shared" si="0"/>
        <v>0</v>
      </c>
      <c r="S14" s="104">
        <f t="shared" si="0"/>
        <v>0</v>
      </c>
      <c r="T14" s="104">
        <f t="shared" si="0"/>
        <v>0</v>
      </c>
      <c r="U14" s="104">
        <f t="shared" si="0"/>
        <v>0</v>
      </c>
      <c r="V14" s="104">
        <f t="shared" si="0"/>
        <v>6</v>
      </c>
      <c r="W14" s="104">
        <f t="shared" si="0"/>
        <v>3</v>
      </c>
      <c r="X14" s="104">
        <f t="shared" si="0"/>
        <v>0</v>
      </c>
      <c r="Y14" s="104">
        <f t="shared" si="0"/>
        <v>16</v>
      </c>
      <c r="Z14" s="104">
        <f t="shared" si="0"/>
        <v>0</v>
      </c>
      <c r="AA14" s="108">
        <f t="shared" si="0"/>
        <v>0.5</v>
      </c>
      <c r="AB14" s="104">
        <f t="shared" si="0"/>
        <v>0</v>
      </c>
      <c r="AC14" s="104">
        <f t="shared" si="0"/>
        <v>0</v>
      </c>
      <c r="AD14" s="104">
        <f t="shared" si="0"/>
        <v>0</v>
      </c>
    </row>
    <row r="15" spans="1:30" s="52" customFormat="1" ht="83.25">
      <c r="A15" s="127" t="s">
        <v>64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</row>
    <row r="16" spans="1:30" ht="249.75">
      <c r="A16" s="104">
        <v>27</v>
      </c>
      <c r="B16" s="107" t="s">
        <v>57</v>
      </c>
      <c r="C16" s="104"/>
      <c r="D16" s="104"/>
      <c r="E16" s="104"/>
      <c r="F16" s="104"/>
      <c r="G16" s="104"/>
      <c r="H16" s="104"/>
      <c r="I16" s="104">
        <v>61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8"/>
      <c r="AB16" s="104"/>
      <c r="AC16" s="104"/>
      <c r="AD16" s="77"/>
    </row>
    <row r="17" spans="1:30" ht="83.25">
      <c r="A17" s="104">
        <v>45</v>
      </c>
      <c r="B17" s="107" t="s">
        <v>112</v>
      </c>
      <c r="C17" s="104"/>
      <c r="D17" s="104"/>
      <c r="E17" s="104">
        <v>19</v>
      </c>
      <c r="F17" s="104"/>
      <c r="G17" s="104"/>
      <c r="H17" s="104"/>
      <c r="I17" s="104">
        <v>24.5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v>4</v>
      </c>
      <c r="W17" s="104"/>
      <c r="X17" s="104">
        <v>5</v>
      </c>
      <c r="Y17" s="104"/>
      <c r="Z17" s="104"/>
      <c r="AA17" s="108"/>
      <c r="AB17" s="104"/>
      <c r="AC17" s="104"/>
      <c r="AD17" s="77"/>
    </row>
    <row r="18" spans="1:30" ht="192" customHeight="1">
      <c r="A18" s="104">
        <v>23</v>
      </c>
      <c r="B18" s="107" t="s">
        <v>50</v>
      </c>
      <c r="C18" s="104">
        <v>24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>
        <v>55</v>
      </c>
      <c r="P18" s="104"/>
      <c r="Q18" s="104">
        <v>21</v>
      </c>
      <c r="R18" s="104"/>
      <c r="S18" s="104"/>
      <c r="T18" s="104"/>
      <c r="U18" s="104"/>
      <c r="V18" s="104"/>
      <c r="W18" s="104">
        <v>4</v>
      </c>
      <c r="X18" s="104">
        <v>5</v>
      </c>
      <c r="Y18" s="104"/>
      <c r="Z18" s="104"/>
      <c r="AA18" s="108"/>
      <c r="AB18" s="104"/>
      <c r="AC18" s="104"/>
      <c r="AD18" s="77"/>
    </row>
    <row r="19" spans="1:30" ht="83.25">
      <c r="A19" s="104">
        <v>15</v>
      </c>
      <c r="B19" s="107" t="s">
        <v>89</v>
      </c>
      <c r="C19" s="104"/>
      <c r="D19" s="104"/>
      <c r="E19" s="104">
        <v>2.5</v>
      </c>
      <c r="F19" s="104"/>
      <c r="G19" s="104"/>
      <c r="H19" s="104"/>
      <c r="I19" s="104">
        <v>10.3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>
        <v>8</v>
      </c>
      <c r="V19" s="104">
        <v>2.6</v>
      </c>
      <c r="W19" s="104"/>
      <c r="X19" s="104"/>
      <c r="Y19" s="104"/>
      <c r="Z19" s="104"/>
      <c r="AA19" s="108"/>
      <c r="AB19" s="104"/>
      <c r="AC19" s="104"/>
      <c r="AD19" s="77"/>
    </row>
    <row r="20" spans="1:30" ht="83.25">
      <c r="A20" s="104">
        <v>65</v>
      </c>
      <c r="B20" s="107" t="s">
        <v>115</v>
      </c>
      <c r="C20" s="104"/>
      <c r="D20" s="104"/>
      <c r="E20" s="104"/>
      <c r="F20" s="104"/>
      <c r="G20" s="104"/>
      <c r="H20" s="104">
        <v>198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8</v>
      </c>
      <c r="W20" s="104"/>
      <c r="X20" s="104"/>
      <c r="Y20" s="104"/>
      <c r="Z20" s="104"/>
      <c r="AA20" s="108"/>
      <c r="AB20" s="104"/>
      <c r="AC20" s="104"/>
      <c r="AD20" s="77"/>
    </row>
    <row r="21" spans="1:30" ht="83.25">
      <c r="A21" s="104">
        <v>25</v>
      </c>
      <c r="B21" s="107" t="s">
        <v>44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>
        <v>200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8"/>
      <c r="AB21" s="104"/>
      <c r="AC21" s="104"/>
      <c r="AD21" s="77"/>
    </row>
    <row r="22" spans="1:30" ht="83.25">
      <c r="A22" s="104" t="s">
        <v>38</v>
      </c>
      <c r="B22" s="107" t="s">
        <v>35</v>
      </c>
      <c r="C22" s="104">
        <v>50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8"/>
      <c r="AB22" s="104"/>
      <c r="AC22" s="104"/>
      <c r="AD22" s="77"/>
    </row>
    <row r="23" spans="1:30" ht="83.25">
      <c r="A23" s="104" t="s">
        <v>38</v>
      </c>
      <c r="B23" s="107" t="s">
        <v>9</v>
      </c>
      <c r="C23" s="104"/>
      <c r="D23" s="104">
        <v>30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8"/>
      <c r="AB23" s="104"/>
      <c r="AC23" s="104"/>
      <c r="AD23" s="77"/>
    </row>
    <row r="24" spans="1:30" ht="83.25">
      <c r="A24" s="104"/>
      <c r="B24" s="107" t="s">
        <v>36</v>
      </c>
      <c r="C24" s="104">
        <f aca="true" t="shared" si="1" ref="C24:AD24">SUM(C16:C23)</f>
        <v>74</v>
      </c>
      <c r="D24" s="104">
        <f t="shared" si="1"/>
        <v>30</v>
      </c>
      <c r="E24" s="104">
        <f t="shared" si="1"/>
        <v>21.5</v>
      </c>
      <c r="F24" s="104">
        <f t="shared" si="1"/>
        <v>0</v>
      </c>
      <c r="G24" s="104">
        <f t="shared" si="1"/>
        <v>0</v>
      </c>
      <c r="H24" s="104">
        <f t="shared" si="1"/>
        <v>198</v>
      </c>
      <c r="I24" s="104">
        <f t="shared" si="1"/>
        <v>95.8</v>
      </c>
      <c r="J24" s="104">
        <f t="shared" si="1"/>
        <v>0</v>
      </c>
      <c r="K24" s="104">
        <f t="shared" si="1"/>
        <v>0</v>
      </c>
      <c r="L24" s="104">
        <f t="shared" si="1"/>
        <v>200</v>
      </c>
      <c r="M24" s="104">
        <f t="shared" si="1"/>
        <v>0</v>
      </c>
      <c r="N24" s="104">
        <f t="shared" si="1"/>
        <v>0</v>
      </c>
      <c r="O24" s="104">
        <f t="shared" si="1"/>
        <v>55</v>
      </c>
      <c r="P24" s="104">
        <f t="shared" si="1"/>
        <v>0</v>
      </c>
      <c r="Q24" s="104">
        <f t="shared" si="1"/>
        <v>21</v>
      </c>
      <c r="R24" s="104">
        <f t="shared" si="1"/>
        <v>0</v>
      </c>
      <c r="S24" s="104">
        <f t="shared" si="1"/>
        <v>0</v>
      </c>
      <c r="T24" s="104">
        <f t="shared" si="1"/>
        <v>0</v>
      </c>
      <c r="U24" s="104">
        <f t="shared" si="1"/>
        <v>8</v>
      </c>
      <c r="V24" s="104">
        <f t="shared" si="1"/>
        <v>14.6</v>
      </c>
      <c r="W24" s="104">
        <f t="shared" si="1"/>
        <v>4</v>
      </c>
      <c r="X24" s="104">
        <f t="shared" si="1"/>
        <v>10</v>
      </c>
      <c r="Y24" s="104">
        <f t="shared" si="1"/>
        <v>0</v>
      </c>
      <c r="Z24" s="104">
        <f t="shared" si="1"/>
        <v>0</v>
      </c>
      <c r="AA24" s="108">
        <f t="shared" si="1"/>
        <v>0</v>
      </c>
      <c r="AB24" s="104">
        <f t="shared" si="1"/>
        <v>0</v>
      </c>
      <c r="AC24" s="104">
        <f t="shared" si="1"/>
        <v>0</v>
      </c>
      <c r="AD24" s="104">
        <f t="shared" si="1"/>
        <v>0</v>
      </c>
    </row>
    <row r="25" spans="1:30" ht="83.25">
      <c r="A25" s="128" t="s">
        <v>165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</row>
    <row r="26" spans="1:30" ht="83.25">
      <c r="A26" s="104">
        <v>8</v>
      </c>
      <c r="B26" s="107" t="s">
        <v>178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>
        <v>210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8"/>
      <c r="AB26" s="104"/>
      <c r="AC26" s="104"/>
      <c r="AD26" s="104"/>
    </row>
    <row r="27" spans="1:30" ht="83.25">
      <c r="A27" s="104" t="s">
        <v>38</v>
      </c>
      <c r="B27" s="107" t="s">
        <v>166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>
        <v>30</v>
      </c>
      <c r="AA27" s="108"/>
      <c r="AB27" s="104"/>
      <c r="AC27" s="104"/>
      <c r="AD27" s="104"/>
    </row>
    <row r="28" spans="1:30" ht="83.25">
      <c r="A28" s="104"/>
      <c r="B28" s="107" t="s">
        <v>36</v>
      </c>
      <c r="C28" s="104">
        <f>C26+C27</f>
        <v>0</v>
      </c>
      <c r="D28" s="104">
        <f aca="true" t="shared" si="2" ref="D28:AD28">D26+D27</f>
        <v>0</v>
      </c>
      <c r="E28" s="104">
        <f t="shared" si="2"/>
        <v>0</v>
      </c>
      <c r="F28" s="104">
        <f t="shared" si="2"/>
        <v>0</v>
      </c>
      <c r="G28" s="104">
        <f t="shared" si="2"/>
        <v>0</v>
      </c>
      <c r="H28" s="104">
        <f t="shared" si="2"/>
        <v>0</v>
      </c>
      <c r="I28" s="104">
        <f t="shared" si="2"/>
        <v>0</v>
      </c>
      <c r="J28" s="104">
        <f t="shared" si="2"/>
        <v>0</v>
      </c>
      <c r="K28" s="104">
        <f t="shared" si="2"/>
        <v>0</v>
      </c>
      <c r="L28" s="104">
        <f t="shared" si="2"/>
        <v>0</v>
      </c>
      <c r="M28" s="104">
        <f t="shared" si="2"/>
        <v>0</v>
      </c>
      <c r="N28" s="104">
        <f t="shared" si="2"/>
        <v>0</v>
      </c>
      <c r="O28" s="104">
        <f t="shared" si="2"/>
        <v>0</v>
      </c>
      <c r="P28" s="104">
        <f t="shared" si="2"/>
        <v>0</v>
      </c>
      <c r="Q28" s="104">
        <f t="shared" si="2"/>
        <v>210</v>
      </c>
      <c r="R28" s="104">
        <f t="shared" si="2"/>
        <v>0</v>
      </c>
      <c r="S28" s="104">
        <f t="shared" si="2"/>
        <v>0</v>
      </c>
      <c r="T28" s="104">
        <f t="shared" si="2"/>
        <v>0</v>
      </c>
      <c r="U28" s="104">
        <f t="shared" si="2"/>
        <v>0</v>
      </c>
      <c r="V28" s="104">
        <f t="shared" si="2"/>
        <v>0</v>
      </c>
      <c r="W28" s="104">
        <f t="shared" si="2"/>
        <v>0</v>
      </c>
      <c r="X28" s="104">
        <f t="shared" si="2"/>
        <v>0</v>
      </c>
      <c r="Y28" s="104">
        <f t="shared" si="2"/>
        <v>0</v>
      </c>
      <c r="Z28" s="104">
        <f t="shared" si="2"/>
        <v>30</v>
      </c>
      <c r="AA28" s="104">
        <f t="shared" si="2"/>
        <v>0</v>
      </c>
      <c r="AB28" s="104">
        <f t="shared" si="2"/>
        <v>0</v>
      </c>
      <c r="AC28" s="104">
        <f t="shared" si="2"/>
        <v>0</v>
      </c>
      <c r="AD28" s="104">
        <f t="shared" si="2"/>
        <v>0</v>
      </c>
    </row>
    <row r="29" spans="1:30" ht="83.25">
      <c r="A29" s="104"/>
      <c r="B29" s="107" t="s">
        <v>55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8"/>
      <c r="AB29" s="104"/>
      <c r="AC29" s="104"/>
      <c r="AD29" s="106">
        <v>3.3</v>
      </c>
    </row>
    <row r="30" spans="1:30" ht="83.25">
      <c r="A30" s="104"/>
      <c r="B30" s="110" t="s">
        <v>172</v>
      </c>
      <c r="C30" s="104">
        <f aca="true" t="shared" si="3" ref="C30:AC30">C14+C24</f>
        <v>114</v>
      </c>
      <c r="D30" s="104">
        <f t="shared" si="3"/>
        <v>50</v>
      </c>
      <c r="E30" s="104">
        <f t="shared" si="3"/>
        <v>21.5</v>
      </c>
      <c r="F30" s="104">
        <f t="shared" si="3"/>
        <v>43</v>
      </c>
      <c r="G30" s="104">
        <f t="shared" si="3"/>
        <v>0</v>
      </c>
      <c r="H30" s="104">
        <f t="shared" si="3"/>
        <v>198</v>
      </c>
      <c r="I30" s="104">
        <f t="shared" si="3"/>
        <v>125.8</v>
      </c>
      <c r="J30" s="104">
        <f t="shared" si="3"/>
        <v>126</v>
      </c>
      <c r="K30" s="104">
        <f t="shared" si="3"/>
        <v>0</v>
      </c>
      <c r="L30" s="104">
        <f t="shared" si="3"/>
        <v>200</v>
      </c>
      <c r="M30" s="104">
        <f t="shared" si="3"/>
        <v>0</v>
      </c>
      <c r="N30" s="104">
        <f t="shared" si="3"/>
        <v>41</v>
      </c>
      <c r="O30" s="104">
        <f t="shared" si="3"/>
        <v>55</v>
      </c>
      <c r="P30" s="104">
        <f t="shared" si="3"/>
        <v>0</v>
      </c>
      <c r="Q30" s="104">
        <f t="shared" si="3"/>
        <v>21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>
        <f t="shared" si="3"/>
        <v>8</v>
      </c>
      <c r="V30" s="104">
        <f t="shared" si="3"/>
        <v>20.6</v>
      </c>
      <c r="W30" s="104">
        <f t="shared" si="3"/>
        <v>7</v>
      </c>
      <c r="X30" s="104">
        <f t="shared" si="3"/>
        <v>10</v>
      </c>
      <c r="Y30" s="104">
        <f t="shared" si="3"/>
        <v>16</v>
      </c>
      <c r="Z30" s="104">
        <f t="shared" si="3"/>
        <v>0</v>
      </c>
      <c r="AA30" s="104">
        <f t="shared" si="3"/>
        <v>0.5</v>
      </c>
      <c r="AB30" s="104">
        <f t="shared" si="3"/>
        <v>0</v>
      </c>
      <c r="AC30" s="104">
        <f t="shared" si="3"/>
        <v>0</v>
      </c>
      <c r="AD30" s="106">
        <v>3.3</v>
      </c>
    </row>
    <row r="31" spans="1:30" s="59" customFormat="1" ht="166.5">
      <c r="A31" s="104"/>
      <c r="B31" s="110" t="s">
        <v>173</v>
      </c>
      <c r="C31" s="104">
        <f aca="true" t="shared" si="4" ref="C31:AC31">SUM(C14+C24+C28)</f>
        <v>114</v>
      </c>
      <c r="D31" s="104">
        <f t="shared" si="4"/>
        <v>50</v>
      </c>
      <c r="E31" s="104">
        <f t="shared" si="4"/>
        <v>21.5</v>
      </c>
      <c r="F31" s="104">
        <f t="shared" si="4"/>
        <v>43</v>
      </c>
      <c r="G31" s="104">
        <f t="shared" si="4"/>
        <v>0</v>
      </c>
      <c r="H31" s="104">
        <f t="shared" si="4"/>
        <v>198</v>
      </c>
      <c r="I31" s="104">
        <f t="shared" si="4"/>
        <v>125.8</v>
      </c>
      <c r="J31" s="104">
        <f t="shared" si="4"/>
        <v>126</v>
      </c>
      <c r="K31" s="104">
        <f t="shared" si="4"/>
        <v>0</v>
      </c>
      <c r="L31" s="104">
        <f t="shared" si="4"/>
        <v>200</v>
      </c>
      <c r="M31" s="104">
        <f t="shared" si="4"/>
        <v>0</v>
      </c>
      <c r="N31" s="104">
        <f t="shared" si="4"/>
        <v>41</v>
      </c>
      <c r="O31" s="104">
        <f t="shared" si="4"/>
        <v>55</v>
      </c>
      <c r="P31" s="104">
        <f t="shared" si="4"/>
        <v>0</v>
      </c>
      <c r="Q31" s="104">
        <f t="shared" si="4"/>
        <v>231</v>
      </c>
      <c r="R31" s="104">
        <f t="shared" si="4"/>
        <v>0</v>
      </c>
      <c r="S31" s="104">
        <f t="shared" si="4"/>
        <v>0</v>
      </c>
      <c r="T31" s="104">
        <f t="shared" si="4"/>
        <v>0</v>
      </c>
      <c r="U31" s="104">
        <f t="shared" si="4"/>
        <v>8</v>
      </c>
      <c r="V31" s="104">
        <f t="shared" si="4"/>
        <v>20.6</v>
      </c>
      <c r="W31" s="104">
        <f t="shared" si="4"/>
        <v>7</v>
      </c>
      <c r="X31" s="104">
        <f t="shared" si="4"/>
        <v>10</v>
      </c>
      <c r="Y31" s="104">
        <f t="shared" si="4"/>
        <v>16</v>
      </c>
      <c r="Z31" s="104">
        <f t="shared" si="4"/>
        <v>30</v>
      </c>
      <c r="AA31" s="104">
        <f t="shared" si="4"/>
        <v>0.5</v>
      </c>
      <c r="AB31" s="104">
        <f t="shared" si="4"/>
        <v>0</v>
      </c>
      <c r="AC31" s="104">
        <f t="shared" si="4"/>
        <v>0</v>
      </c>
      <c r="AD31" s="104">
        <v>3.3</v>
      </c>
    </row>
    <row r="32" spans="1:30" s="59" customFormat="1" ht="83.25">
      <c r="A32" s="127" t="s">
        <v>175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</row>
    <row r="33" spans="1:30" s="59" customFormat="1" ht="83.25">
      <c r="A33" s="127" t="s">
        <v>13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</row>
    <row r="34" spans="1:30" ht="70.5" customHeight="1">
      <c r="A34" s="128" t="s">
        <v>37</v>
      </c>
      <c r="B34" s="127" t="s">
        <v>22</v>
      </c>
      <c r="C34" s="126" t="s">
        <v>68</v>
      </c>
      <c r="D34" s="126" t="s">
        <v>69</v>
      </c>
      <c r="E34" s="126" t="s">
        <v>70</v>
      </c>
      <c r="F34" s="126" t="s">
        <v>71</v>
      </c>
      <c r="G34" s="126" t="s">
        <v>72</v>
      </c>
      <c r="H34" s="126" t="s">
        <v>151</v>
      </c>
      <c r="I34" s="126" t="s">
        <v>152</v>
      </c>
      <c r="J34" s="126" t="s">
        <v>73</v>
      </c>
      <c r="K34" s="126" t="s">
        <v>74</v>
      </c>
      <c r="L34" s="126" t="s">
        <v>97</v>
      </c>
      <c r="M34" s="126" t="s">
        <v>153</v>
      </c>
      <c r="N34" s="126" t="s">
        <v>154</v>
      </c>
      <c r="O34" s="126" t="s">
        <v>155</v>
      </c>
      <c r="P34" s="126" t="s">
        <v>75</v>
      </c>
      <c r="Q34" s="126" t="s">
        <v>76</v>
      </c>
      <c r="R34" s="126" t="s">
        <v>122</v>
      </c>
      <c r="S34" s="126" t="s">
        <v>77</v>
      </c>
      <c r="T34" s="126" t="s">
        <v>78</v>
      </c>
      <c r="U34" s="126" t="s">
        <v>79</v>
      </c>
      <c r="V34" s="126" t="s">
        <v>80</v>
      </c>
      <c r="W34" s="126" t="s">
        <v>81</v>
      </c>
      <c r="X34" s="126" t="s">
        <v>156</v>
      </c>
      <c r="Y34" s="126" t="s">
        <v>82</v>
      </c>
      <c r="Z34" s="126" t="s">
        <v>83</v>
      </c>
      <c r="AA34" s="129" t="s">
        <v>84</v>
      </c>
      <c r="AB34" s="126" t="s">
        <v>123</v>
      </c>
      <c r="AC34" s="126" t="s">
        <v>87</v>
      </c>
      <c r="AD34" s="126" t="s">
        <v>53</v>
      </c>
    </row>
    <row r="35" spans="1:30" ht="409.5" customHeight="1">
      <c r="A35" s="128"/>
      <c r="B35" s="127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9"/>
      <c r="AB35" s="126"/>
      <c r="AC35" s="126"/>
      <c r="AD35" s="126"/>
    </row>
    <row r="36" spans="1:30" ht="84" thickBot="1">
      <c r="A36" s="104">
        <v>1</v>
      </c>
      <c r="B36" s="105">
        <v>2</v>
      </c>
      <c r="C36" s="104">
        <v>3</v>
      </c>
      <c r="D36" s="104">
        <v>4</v>
      </c>
      <c r="E36" s="104">
        <v>5</v>
      </c>
      <c r="F36" s="104">
        <v>6</v>
      </c>
      <c r="G36" s="104">
        <v>7</v>
      </c>
      <c r="H36" s="104" t="s">
        <v>54</v>
      </c>
      <c r="I36" s="104">
        <v>9</v>
      </c>
      <c r="J36" s="104">
        <v>10</v>
      </c>
      <c r="K36" s="104">
        <v>11</v>
      </c>
      <c r="L36" s="104">
        <v>12</v>
      </c>
      <c r="M36" s="104">
        <v>13</v>
      </c>
      <c r="N36" s="104">
        <v>14</v>
      </c>
      <c r="O36" s="104">
        <v>15</v>
      </c>
      <c r="P36" s="104">
        <v>16</v>
      </c>
      <c r="Q36" s="104">
        <v>17</v>
      </c>
      <c r="R36" s="104">
        <v>18</v>
      </c>
      <c r="S36" s="104">
        <v>19</v>
      </c>
      <c r="T36" s="104">
        <v>20</v>
      </c>
      <c r="U36" s="104">
        <v>21</v>
      </c>
      <c r="V36" s="104">
        <v>22</v>
      </c>
      <c r="W36" s="104">
        <v>23</v>
      </c>
      <c r="X36" s="104">
        <v>24</v>
      </c>
      <c r="Y36" s="104">
        <v>25</v>
      </c>
      <c r="Z36" s="104">
        <v>26</v>
      </c>
      <c r="AA36" s="105">
        <v>27</v>
      </c>
      <c r="AB36" s="104">
        <v>28</v>
      </c>
      <c r="AC36" s="104">
        <v>29</v>
      </c>
      <c r="AD36" s="106">
        <v>30</v>
      </c>
    </row>
    <row r="37" spans="1:100" s="14" customFormat="1" ht="71.25" customHeight="1" thickBot="1">
      <c r="A37" s="127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30" ht="83.25">
      <c r="A38" s="104">
        <v>3</v>
      </c>
      <c r="B38" s="107" t="s">
        <v>90</v>
      </c>
      <c r="C38" s="104"/>
      <c r="D38" s="104"/>
      <c r="E38" s="104"/>
      <c r="F38" s="104"/>
      <c r="G38" s="104"/>
      <c r="H38" s="104"/>
      <c r="I38" s="109"/>
      <c r="J38" s="109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>
        <v>6</v>
      </c>
      <c r="W38" s="104"/>
      <c r="X38" s="104"/>
      <c r="Y38" s="104"/>
      <c r="Z38" s="104"/>
      <c r="AA38" s="108"/>
      <c r="AB38" s="104"/>
      <c r="AC38" s="104"/>
      <c r="AD38" s="77"/>
    </row>
    <row r="39" spans="1:30" ht="83.25">
      <c r="A39" s="104">
        <v>70</v>
      </c>
      <c r="B39" s="107" t="s">
        <v>91</v>
      </c>
      <c r="C39" s="104"/>
      <c r="D39" s="104"/>
      <c r="E39" s="104"/>
      <c r="F39" s="104"/>
      <c r="G39" s="104"/>
      <c r="H39" s="104"/>
      <c r="I39" s="109"/>
      <c r="J39" s="109"/>
      <c r="K39" s="104"/>
      <c r="L39" s="104"/>
      <c r="M39" s="104"/>
      <c r="N39" s="104"/>
      <c r="O39" s="104"/>
      <c r="P39" s="104"/>
      <c r="Q39" s="104"/>
      <c r="R39" s="104"/>
      <c r="S39" s="104"/>
      <c r="T39" s="104">
        <v>16</v>
      </c>
      <c r="U39" s="104"/>
      <c r="V39" s="104"/>
      <c r="W39" s="104"/>
      <c r="X39" s="104"/>
      <c r="Y39" s="104"/>
      <c r="Z39" s="104"/>
      <c r="AA39" s="108"/>
      <c r="AB39" s="104"/>
      <c r="AC39" s="104"/>
      <c r="AD39" s="77"/>
    </row>
    <row r="40" spans="1:30" ht="83.25">
      <c r="A40" s="104">
        <v>18</v>
      </c>
      <c r="B40" s="107" t="s">
        <v>46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>
        <v>50</v>
      </c>
      <c r="R40" s="104"/>
      <c r="S40" s="104"/>
      <c r="T40" s="104"/>
      <c r="U40" s="104"/>
      <c r="V40" s="104">
        <v>2.1</v>
      </c>
      <c r="W40" s="104"/>
      <c r="X40" s="104">
        <v>72</v>
      </c>
      <c r="Y40" s="104"/>
      <c r="Z40" s="104"/>
      <c r="AA40" s="108"/>
      <c r="AB40" s="104"/>
      <c r="AC40" s="104"/>
      <c r="AD40" s="77"/>
    </row>
    <row r="41" spans="1:30" ht="166.5">
      <c r="A41" s="104">
        <v>2</v>
      </c>
      <c r="B41" s="107" t="s">
        <v>98</v>
      </c>
      <c r="C41" s="104"/>
      <c r="D41" s="104"/>
      <c r="E41" s="104"/>
      <c r="F41" s="104"/>
      <c r="G41" s="104"/>
      <c r="H41" s="104"/>
      <c r="I41" s="109"/>
      <c r="J41" s="109"/>
      <c r="K41" s="104"/>
      <c r="L41" s="104"/>
      <c r="M41" s="104"/>
      <c r="N41" s="104"/>
      <c r="O41" s="104"/>
      <c r="P41" s="104"/>
      <c r="Q41" s="104">
        <v>180</v>
      </c>
      <c r="R41" s="104"/>
      <c r="S41" s="104"/>
      <c r="T41" s="104"/>
      <c r="U41" s="104"/>
      <c r="V41" s="104"/>
      <c r="W41" s="104"/>
      <c r="X41" s="104"/>
      <c r="Y41" s="104">
        <v>16</v>
      </c>
      <c r="Z41" s="104"/>
      <c r="AA41" s="108"/>
      <c r="AB41" s="104">
        <v>2</v>
      </c>
      <c r="AC41" s="104"/>
      <c r="AD41" s="77"/>
    </row>
    <row r="42" spans="1:30" ht="249.75">
      <c r="A42" s="104" t="s">
        <v>38</v>
      </c>
      <c r="B42" s="107" t="s">
        <v>93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>
        <v>50</v>
      </c>
      <c r="T42" s="104"/>
      <c r="U42" s="104"/>
      <c r="V42" s="104"/>
      <c r="W42" s="104"/>
      <c r="X42" s="104"/>
      <c r="Y42" s="104"/>
      <c r="Z42" s="104"/>
      <c r="AA42" s="108"/>
      <c r="AB42" s="104"/>
      <c r="AC42" s="104"/>
      <c r="AD42" s="77"/>
    </row>
    <row r="43" spans="1:30" ht="83.25">
      <c r="A43" s="104" t="s">
        <v>38</v>
      </c>
      <c r="B43" s="107" t="s">
        <v>9</v>
      </c>
      <c r="C43" s="104"/>
      <c r="D43" s="104">
        <v>20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8"/>
      <c r="AB43" s="104"/>
      <c r="AC43" s="104"/>
      <c r="AD43" s="77"/>
    </row>
    <row r="44" spans="1:30" ht="84" thickBot="1">
      <c r="A44" s="104" t="s">
        <v>38</v>
      </c>
      <c r="B44" s="107" t="s">
        <v>96</v>
      </c>
      <c r="C44" s="104">
        <v>40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8"/>
      <c r="AB44" s="104"/>
      <c r="AC44" s="104"/>
      <c r="AD44" s="77"/>
    </row>
    <row r="45" spans="1:100" s="14" customFormat="1" ht="84" thickBot="1">
      <c r="A45" s="104"/>
      <c r="B45" s="107" t="s">
        <v>36</v>
      </c>
      <c r="C45" s="104">
        <f aca="true" t="shared" si="5" ref="C45:AD45">SUM(C38:C44)</f>
        <v>40</v>
      </c>
      <c r="D45" s="104">
        <f t="shared" si="5"/>
        <v>20</v>
      </c>
      <c r="E45" s="104">
        <f t="shared" si="5"/>
        <v>0</v>
      </c>
      <c r="F45" s="104">
        <f t="shared" si="5"/>
        <v>0</v>
      </c>
      <c r="G45" s="104">
        <f t="shared" si="5"/>
        <v>0</v>
      </c>
      <c r="H45" s="104">
        <f t="shared" si="5"/>
        <v>0</v>
      </c>
      <c r="I45" s="104">
        <f t="shared" si="5"/>
        <v>0</v>
      </c>
      <c r="J45" s="104">
        <f t="shared" si="5"/>
        <v>0</v>
      </c>
      <c r="K45" s="104">
        <f t="shared" si="5"/>
        <v>0</v>
      </c>
      <c r="L45" s="104">
        <f t="shared" si="5"/>
        <v>0</v>
      </c>
      <c r="M45" s="104">
        <f t="shared" si="5"/>
        <v>0</v>
      </c>
      <c r="N45" s="104">
        <f t="shared" si="5"/>
        <v>0</v>
      </c>
      <c r="O45" s="104">
        <f t="shared" si="5"/>
        <v>0</v>
      </c>
      <c r="P45" s="104">
        <f t="shared" si="5"/>
        <v>0</v>
      </c>
      <c r="Q45" s="104">
        <f t="shared" si="5"/>
        <v>230</v>
      </c>
      <c r="R45" s="104">
        <f t="shared" si="5"/>
        <v>0</v>
      </c>
      <c r="S45" s="104">
        <f t="shared" si="5"/>
        <v>50</v>
      </c>
      <c r="T45" s="104">
        <f t="shared" si="5"/>
        <v>16</v>
      </c>
      <c r="U45" s="104">
        <f t="shared" si="5"/>
        <v>0</v>
      </c>
      <c r="V45" s="104">
        <f t="shared" si="5"/>
        <v>8.1</v>
      </c>
      <c r="W45" s="104">
        <f t="shared" si="5"/>
        <v>0</v>
      </c>
      <c r="X45" s="104">
        <f t="shared" si="5"/>
        <v>72</v>
      </c>
      <c r="Y45" s="104">
        <f t="shared" si="5"/>
        <v>16</v>
      </c>
      <c r="Z45" s="104">
        <f t="shared" si="5"/>
        <v>0</v>
      </c>
      <c r="AA45" s="108">
        <f t="shared" si="5"/>
        <v>0</v>
      </c>
      <c r="AB45" s="104">
        <f t="shared" si="5"/>
        <v>2</v>
      </c>
      <c r="AC45" s="104">
        <f t="shared" si="5"/>
        <v>0</v>
      </c>
      <c r="AD45" s="104">
        <f t="shared" si="5"/>
        <v>0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</row>
    <row r="46" spans="1:30" ht="83.25">
      <c r="A46" s="127" t="s">
        <v>64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</row>
    <row r="47" spans="1:30" ht="83.25">
      <c r="A47" s="104" t="s">
        <v>111</v>
      </c>
      <c r="B47" s="107" t="s">
        <v>160</v>
      </c>
      <c r="C47" s="104"/>
      <c r="D47" s="104"/>
      <c r="E47" s="104"/>
      <c r="F47" s="104"/>
      <c r="G47" s="104"/>
      <c r="H47" s="104"/>
      <c r="I47" s="104">
        <v>86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>
        <v>5</v>
      </c>
      <c r="X47" s="104"/>
      <c r="Y47" s="104">
        <v>0.8</v>
      </c>
      <c r="Z47" s="104"/>
      <c r="AA47" s="108"/>
      <c r="AB47" s="104"/>
      <c r="AC47" s="104"/>
      <c r="AD47" s="77"/>
    </row>
    <row r="48" spans="1:30" ht="166.5">
      <c r="A48" s="104">
        <v>28</v>
      </c>
      <c r="B48" s="107" t="s">
        <v>105</v>
      </c>
      <c r="C48" s="104"/>
      <c r="D48" s="104"/>
      <c r="E48" s="104"/>
      <c r="F48" s="104">
        <v>5</v>
      </c>
      <c r="G48" s="104"/>
      <c r="H48" s="104">
        <v>100</v>
      </c>
      <c r="I48" s="104">
        <v>44.5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>
        <v>5</v>
      </c>
      <c r="V48" s="104">
        <v>4</v>
      </c>
      <c r="W48" s="104"/>
      <c r="X48" s="104"/>
      <c r="Y48" s="104"/>
      <c r="Z48" s="104"/>
      <c r="AA48" s="108"/>
      <c r="AB48" s="104"/>
      <c r="AC48" s="104"/>
      <c r="AD48" s="77"/>
    </row>
    <row r="49" spans="1:30" ht="83.25">
      <c r="A49" s="104">
        <v>12</v>
      </c>
      <c r="B49" s="107" t="s">
        <v>102</v>
      </c>
      <c r="C49" s="104"/>
      <c r="D49" s="104"/>
      <c r="E49" s="104">
        <v>4</v>
      </c>
      <c r="F49" s="104">
        <v>7</v>
      </c>
      <c r="G49" s="104"/>
      <c r="H49" s="104"/>
      <c r="I49" s="104">
        <v>28</v>
      </c>
      <c r="J49" s="104"/>
      <c r="K49" s="104"/>
      <c r="L49" s="104"/>
      <c r="M49" s="104">
        <v>56</v>
      </c>
      <c r="N49" s="104"/>
      <c r="O49" s="106"/>
      <c r="P49" s="104"/>
      <c r="Q49" s="104"/>
      <c r="R49" s="104"/>
      <c r="S49" s="104"/>
      <c r="T49" s="104"/>
      <c r="U49" s="104"/>
      <c r="V49" s="104"/>
      <c r="W49" s="104">
        <v>8</v>
      </c>
      <c r="X49" s="104"/>
      <c r="Y49" s="104"/>
      <c r="Z49" s="104"/>
      <c r="AA49" s="108"/>
      <c r="AB49" s="104"/>
      <c r="AC49" s="104"/>
      <c r="AD49" s="77"/>
    </row>
    <row r="50" spans="1:30" ht="166.5">
      <c r="A50" s="104">
        <v>16</v>
      </c>
      <c r="B50" s="107" t="s">
        <v>95</v>
      </c>
      <c r="C50" s="104"/>
      <c r="D50" s="104"/>
      <c r="E50" s="104"/>
      <c r="F50" s="104"/>
      <c r="G50" s="104">
        <v>25</v>
      </c>
      <c r="H50" s="104"/>
      <c r="I50" s="104">
        <v>127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>
        <v>9</v>
      </c>
      <c r="W50" s="104"/>
      <c r="X50" s="104"/>
      <c r="Y50" s="104"/>
      <c r="Z50" s="104"/>
      <c r="AA50" s="108"/>
      <c r="AB50" s="104"/>
      <c r="AC50" s="104"/>
      <c r="AD50" s="77"/>
    </row>
    <row r="51" spans="1:30" ht="83.25">
      <c r="A51" s="104">
        <v>17</v>
      </c>
      <c r="B51" s="107" t="s">
        <v>47</v>
      </c>
      <c r="C51" s="104"/>
      <c r="D51" s="104"/>
      <c r="E51" s="104"/>
      <c r="F51" s="104"/>
      <c r="G51" s="104"/>
      <c r="H51" s="104"/>
      <c r="I51" s="104"/>
      <c r="J51" s="104"/>
      <c r="K51" s="104">
        <v>33</v>
      </c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>
        <v>16</v>
      </c>
      <c r="Z51" s="104"/>
      <c r="AA51" s="108"/>
      <c r="AB51" s="104"/>
      <c r="AC51" s="104"/>
      <c r="AD51" s="77"/>
    </row>
    <row r="52" spans="1:30" ht="83.25">
      <c r="A52" s="104" t="s">
        <v>38</v>
      </c>
      <c r="B52" s="107" t="s">
        <v>35</v>
      </c>
      <c r="C52" s="104">
        <v>65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8"/>
      <c r="AB52" s="104"/>
      <c r="AC52" s="104"/>
      <c r="AD52" s="77"/>
    </row>
    <row r="53" spans="1:30" ht="84" thickBot="1">
      <c r="A53" s="104" t="s">
        <v>38</v>
      </c>
      <c r="B53" s="107" t="s">
        <v>9</v>
      </c>
      <c r="C53" s="104"/>
      <c r="D53" s="104">
        <v>30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8"/>
      <c r="AB53" s="104"/>
      <c r="AC53" s="104"/>
      <c r="AD53" s="77"/>
    </row>
    <row r="54" spans="1:30" s="14" customFormat="1" ht="71.25" customHeight="1" thickBot="1">
      <c r="A54" s="104"/>
      <c r="B54" s="107" t="s">
        <v>36</v>
      </c>
      <c r="C54" s="104">
        <f aca="true" t="shared" si="6" ref="C54:AD54">SUM(C47:C53)</f>
        <v>65</v>
      </c>
      <c r="D54" s="104">
        <f t="shared" si="6"/>
        <v>30</v>
      </c>
      <c r="E54" s="104">
        <f t="shared" si="6"/>
        <v>4</v>
      </c>
      <c r="F54" s="104">
        <f t="shared" si="6"/>
        <v>12</v>
      </c>
      <c r="G54" s="104">
        <f t="shared" si="6"/>
        <v>25</v>
      </c>
      <c r="H54" s="104">
        <f t="shared" si="6"/>
        <v>100</v>
      </c>
      <c r="I54" s="104">
        <f t="shared" si="6"/>
        <v>285.5</v>
      </c>
      <c r="J54" s="104">
        <f t="shared" si="6"/>
        <v>0</v>
      </c>
      <c r="K54" s="104">
        <f t="shared" si="6"/>
        <v>33</v>
      </c>
      <c r="L54" s="104">
        <f t="shared" si="6"/>
        <v>0</v>
      </c>
      <c r="M54" s="104">
        <f t="shared" si="6"/>
        <v>56</v>
      </c>
      <c r="N54" s="104">
        <f t="shared" si="6"/>
        <v>0</v>
      </c>
      <c r="O54" s="104">
        <f t="shared" si="6"/>
        <v>0</v>
      </c>
      <c r="P54" s="104">
        <f t="shared" si="6"/>
        <v>0</v>
      </c>
      <c r="Q54" s="104">
        <f t="shared" si="6"/>
        <v>0</v>
      </c>
      <c r="R54" s="104">
        <f t="shared" si="6"/>
        <v>0</v>
      </c>
      <c r="S54" s="104">
        <f t="shared" si="6"/>
        <v>0</v>
      </c>
      <c r="T54" s="104">
        <f t="shared" si="6"/>
        <v>0</v>
      </c>
      <c r="U54" s="104">
        <f t="shared" si="6"/>
        <v>5</v>
      </c>
      <c r="V54" s="104">
        <f t="shared" si="6"/>
        <v>13</v>
      </c>
      <c r="W54" s="104">
        <f t="shared" si="6"/>
        <v>13</v>
      </c>
      <c r="X54" s="104">
        <f t="shared" si="6"/>
        <v>0</v>
      </c>
      <c r="Y54" s="104">
        <f t="shared" si="6"/>
        <v>16.8</v>
      </c>
      <c r="Z54" s="104">
        <f t="shared" si="6"/>
        <v>0</v>
      </c>
      <c r="AA54" s="108">
        <f t="shared" si="6"/>
        <v>0</v>
      </c>
      <c r="AB54" s="104">
        <f t="shared" si="6"/>
        <v>0</v>
      </c>
      <c r="AC54" s="104">
        <f t="shared" si="6"/>
        <v>0</v>
      </c>
      <c r="AD54" s="104">
        <f t="shared" si="6"/>
        <v>0</v>
      </c>
    </row>
    <row r="55" spans="1:30" ht="71.25" customHeight="1">
      <c r="A55" s="128" t="s">
        <v>165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</row>
    <row r="56" spans="1:30" ht="71.25" customHeight="1">
      <c r="A56" s="104">
        <v>13</v>
      </c>
      <c r="B56" s="107" t="s">
        <v>169</v>
      </c>
      <c r="C56" s="104"/>
      <c r="D56" s="104"/>
      <c r="E56" s="104"/>
      <c r="F56" s="104"/>
      <c r="G56" s="104"/>
      <c r="H56" s="104"/>
      <c r="I56" s="104"/>
      <c r="J56" s="104">
        <v>23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>
        <v>11</v>
      </c>
      <c r="Z56" s="104"/>
      <c r="AA56" s="108"/>
      <c r="AB56" s="104"/>
      <c r="AC56" s="104"/>
      <c r="AD56" s="104"/>
    </row>
    <row r="57" spans="1:30" ht="71.25" customHeight="1">
      <c r="A57" s="104" t="s">
        <v>38</v>
      </c>
      <c r="B57" s="107" t="s">
        <v>167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>
        <v>30</v>
      </c>
      <c r="AA57" s="108"/>
      <c r="AB57" s="104"/>
      <c r="AC57" s="104"/>
      <c r="AD57" s="104"/>
    </row>
    <row r="58" spans="1:30" ht="71.25" customHeight="1">
      <c r="A58" s="104"/>
      <c r="B58" s="107" t="s">
        <v>36</v>
      </c>
      <c r="C58" s="104">
        <f aca="true" t="shared" si="7" ref="C58:AD58">C56+C57</f>
        <v>0</v>
      </c>
      <c r="D58" s="104">
        <f t="shared" si="7"/>
        <v>0</v>
      </c>
      <c r="E58" s="104">
        <f t="shared" si="7"/>
        <v>0</v>
      </c>
      <c r="F58" s="104">
        <f t="shared" si="7"/>
        <v>0</v>
      </c>
      <c r="G58" s="104">
        <f t="shared" si="7"/>
        <v>0</v>
      </c>
      <c r="H58" s="104">
        <f t="shared" si="7"/>
        <v>0</v>
      </c>
      <c r="I58" s="104">
        <f t="shared" si="7"/>
        <v>0</v>
      </c>
      <c r="J58" s="104">
        <f t="shared" si="7"/>
        <v>23</v>
      </c>
      <c r="K58" s="104">
        <f t="shared" si="7"/>
        <v>0</v>
      </c>
      <c r="L58" s="104">
        <f t="shared" si="7"/>
        <v>0</v>
      </c>
      <c r="M58" s="104">
        <f t="shared" si="7"/>
        <v>0</v>
      </c>
      <c r="N58" s="104">
        <f t="shared" si="7"/>
        <v>0</v>
      </c>
      <c r="O58" s="104">
        <f t="shared" si="7"/>
        <v>0</v>
      </c>
      <c r="P58" s="104">
        <f t="shared" si="7"/>
        <v>0</v>
      </c>
      <c r="Q58" s="104">
        <f t="shared" si="7"/>
        <v>0</v>
      </c>
      <c r="R58" s="104">
        <f t="shared" si="7"/>
        <v>0</v>
      </c>
      <c r="S58" s="104">
        <f t="shared" si="7"/>
        <v>0</v>
      </c>
      <c r="T58" s="104">
        <f t="shared" si="7"/>
        <v>0</v>
      </c>
      <c r="U58" s="104">
        <f t="shared" si="7"/>
        <v>0</v>
      </c>
      <c r="V58" s="104">
        <f t="shared" si="7"/>
        <v>0</v>
      </c>
      <c r="W58" s="104">
        <f t="shared" si="7"/>
        <v>0</v>
      </c>
      <c r="X58" s="104">
        <f t="shared" si="7"/>
        <v>0</v>
      </c>
      <c r="Y58" s="104">
        <f t="shared" si="7"/>
        <v>11</v>
      </c>
      <c r="Z58" s="104">
        <f t="shared" si="7"/>
        <v>30</v>
      </c>
      <c r="AA58" s="104">
        <f t="shared" si="7"/>
        <v>0</v>
      </c>
      <c r="AB58" s="104">
        <f t="shared" si="7"/>
        <v>0</v>
      </c>
      <c r="AC58" s="104">
        <f t="shared" si="7"/>
        <v>0</v>
      </c>
      <c r="AD58" s="104">
        <f t="shared" si="7"/>
        <v>0</v>
      </c>
    </row>
    <row r="59" spans="1:30" ht="83.25">
      <c r="A59" s="104"/>
      <c r="B59" s="107" t="s">
        <v>55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8"/>
      <c r="AB59" s="104"/>
      <c r="AC59" s="104"/>
      <c r="AD59" s="106">
        <v>3.3</v>
      </c>
    </row>
    <row r="60" spans="1:30" ht="84" thickBot="1">
      <c r="A60" s="104"/>
      <c r="B60" s="110" t="s">
        <v>172</v>
      </c>
      <c r="C60" s="104">
        <f aca="true" t="shared" si="8" ref="C60:AC60">C45+C54</f>
        <v>105</v>
      </c>
      <c r="D60" s="104">
        <f t="shared" si="8"/>
        <v>50</v>
      </c>
      <c r="E60" s="104">
        <f t="shared" si="8"/>
        <v>4</v>
      </c>
      <c r="F60" s="104">
        <f t="shared" si="8"/>
        <v>12</v>
      </c>
      <c r="G60" s="104">
        <f t="shared" si="8"/>
        <v>25</v>
      </c>
      <c r="H60" s="104">
        <f t="shared" si="8"/>
        <v>100</v>
      </c>
      <c r="I60" s="104">
        <f t="shared" si="8"/>
        <v>285.5</v>
      </c>
      <c r="J60" s="104">
        <f t="shared" si="8"/>
        <v>0</v>
      </c>
      <c r="K60" s="104">
        <f t="shared" si="8"/>
        <v>33</v>
      </c>
      <c r="L60" s="104">
        <f t="shared" si="8"/>
        <v>0</v>
      </c>
      <c r="M60" s="104">
        <f t="shared" si="8"/>
        <v>56</v>
      </c>
      <c r="N60" s="104">
        <f t="shared" si="8"/>
        <v>0</v>
      </c>
      <c r="O60" s="104">
        <f t="shared" si="8"/>
        <v>0</v>
      </c>
      <c r="P60" s="104">
        <f t="shared" si="8"/>
        <v>0</v>
      </c>
      <c r="Q60" s="104">
        <f t="shared" si="8"/>
        <v>230</v>
      </c>
      <c r="R60" s="104">
        <f t="shared" si="8"/>
        <v>0</v>
      </c>
      <c r="S60" s="104">
        <f t="shared" si="8"/>
        <v>50</v>
      </c>
      <c r="T60" s="104">
        <f t="shared" si="8"/>
        <v>16</v>
      </c>
      <c r="U60" s="104">
        <f t="shared" si="8"/>
        <v>5</v>
      </c>
      <c r="V60" s="104">
        <f t="shared" si="8"/>
        <v>21.1</v>
      </c>
      <c r="W60" s="104">
        <f t="shared" si="8"/>
        <v>13</v>
      </c>
      <c r="X60" s="104">
        <f t="shared" si="8"/>
        <v>72</v>
      </c>
      <c r="Y60" s="104">
        <f t="shared" si="8"/>
        <v>32.8</v>
      </c>
      <c r="Z60" s="104">
        <f t="shared" si="8"/>
        <v>0</v>
      </c>
      <c r="AA60" s="104">
        <f t="shared" si="8"/>
        <v>0</v>
      </c>
      <c r="AB60" s="104">
        <f t="shared" si="8"/>
        <v>2</v>
      </c>
      <c r="AC60" s="104">
        <f t="shared" si="8"/>
        <v>0</v>
      </c>
      <c r="AD60" s="106">
        <v>3.3</v>
      </c>
    </row>
    <row r="61" spans="1:100" s="62" customFormat="1" ht="167.25" thickBot="1">
      <c r="A61" s="104"/>
      <c r="B61" s="110" t="s">
        <v>173</v>
      </c>
      <c r="C61" s="104">
        <f aca="true" t="shared" si="9" ref="C61:AC61">C45+C54+C58</f>
        <v>105</v>
      </c>
      <c r="D61" s="104">
        <f t="shared" si="9"/>
        <v>50</v>
      </c>
      <c r="E61" s="104">
        <f t="shared" si="9"/>
        <v>4</v>
      </c>
      <c r="F61" s="104">
        <f t="shared" si="9"/>
        <v>12</v>
      </c>
      <c r="G61" s="104">
        <f t="shared" si="9"/>
        <v>25</v>
      </c>
      <c r="H61" s="104">
        <f t="shared" si="9"/>
        <v>100</v>
      </c>
      <c r="I61" s="104">
        <f t="shared" si="9"/>
        <v>285.5</v>
      </c>
      <c r="J61" s="104">
        <f t="shared" si="9"/>
        <v>23</v>
      </c>
      <c r="K61" s="104">
        <f t="shared" si="9"/>
        <v>33</v>
      </c>
      <c r="L61" s="104">
        <f t="shared" si="9"/>
        <v>0</v>
      </c>
      <c r="M61" s="104">
        <f t="shared" si="9"/>
        <v>56</v>
      </c>
      <c r="N61" s="104">
        <f t="shared" si="9"/>
        <v>0</v>
      </c>
      <c r="O61" s="104">
        <f t="shared" si="9"/>
        <v>0</v>
      </c>
      <c r="P61" s="104">
        <f t="shared" si="9"/>
        <v>0</v>
      </c>
      <c r="Q61" s="104">
        <f t="shared" si="9"/>
        <v>230</v>
      </c>
      <c r="R61" s="104">
        <f t="shared" si="9"/>
        <v>0</v>
      </c>
      <c r="S61" s="104">
        <f t="shared" si="9"/>
        <v>50</v>
      </c>
      <c r="T61" s="104">
        <f t="shared" si="9"/>
        <v>16</v>
      </c>
      <c r="U61" s="104">
        <f t="shared" si="9"/>
        <v>5</v>
      </c>
      <c r="V61" s="104">
        <f t="shared" si="9"/>
        <v>21.1</v>
      </c>
      <c r="W61" s="104">
        <f t="shared" si="9"/>
        <v>13</v>
      </c>
      <c r="X61" s="104">
        <f t="shared" si="9"/>
        <v>72</v>
      </c>
      <c r="Y61" s="104">
        <f t="shared" si="9"/>
        <v>43.8</v>
      </c>
      <c r="Z61" s="104">
        <f t="shared" si="9"/>
        <v>30</v>
      </c>
      <c r="AA61" s="104">
        <f t="shared" si="9"/>
        <v>0</v>
      </c>
      <c r="AB61" s="104">
        <f t="shared" si="9"/>
        <v>2</v>
      </c>
      <c r="AC61" s="104">
        <f t="shared" si="9"/>
        <v>0</v>
      </c>
      <c r="AD61" s="104">
        <v>3.3</v>
      </c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</row>
    <row r="62" spans="1:100" s="12" customFormat="1" ht="92.25" customHeight="1">
      <c r="A62" s="127" t="s">
        <v>175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</row>
    <row r="63" spans="1:100" s="63" customFormat="1" ht="71.25" customHeight="1" thickBot="1">
      <c r="A63" s="127" t="s">
        <v>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</row>
    <row r="64" spans="1:30" ht="70.5" customHeight="1">
      <c r="A64" s="128" t="s">
        <v>37</v>
      </c>
      <c r="B64" s="127" t="s">
        <v>22</v>
      </c>
      <c r="C64" s="126" t="s">
        <v>68</v>
      </c>
      <c r="D64" s="126" t="s">
        <v>69</v>
      </c>
      <c r="E64" s="126" t="s">
        <v>70</v>
      </c>
      <c r="F64" s="126" t="s">
        <v>71</v>
      </c>
      <c r="G64" s="126" t="s">
        <v>72</v>
      </c>
      <c r="H64" s="126" t="s">
        <v>151</v>
      </c>
      <c r="I64" s="126" t="s">
        <v>152</v>
      </c>
      <c r="J64" s="126" t="s">
        <v>73</v>
      </c>
      <c r="K64" s="126" t="s">
        <v>74</v>
      </c>
      <c r="L64" s="126" t="s">
        <v>97</v>
      </c>
      <c r="M64" s="126" t="s">
        <v>153</v>
      </c>
      <c r="N64" s="126" t="s">
        <v>154</v>
      </c>
      <c r="O64" s="126" t="s">
        <v>155</v>
      </c>
      <c r="P64" s="126" t="s">
        <v>75</v>
      </c>
      <c r="Q64" s="126" t="s">
        <v>76</v>
      </c>
      <c r="R64" s="126" t="s">
        <v>122</v>
      </c>
      <c r="S64" s="126" t="s">
        <v>77</v>
      </c>
      <c r="T64" s="126" t="s">
        <v>78</v>
      </c>
      <c r="U64" s="126" t="s">
        <v>79</v>
      </c>
      <c r="V64" s="126" t="s">
        <v>80</v>
      </c>
      <c r="W64" s="126" t="s">
        <v>81</v>
      </c>
      <c r="X64" s="126" t="s">
        <v>156</v>
      </c>
      <c r="Y64" s="126" t="s">
        <v>82</v>
      </c>
      <c r="Z64" s="126" t="s">
        <v>83</v>
      </c>
      <c r="AA64" s="129" t="s">
        <v>84</v>
      </c>
      <c r="AB64" s="126" t="s">
        <v>123</v>
      </c>
      <c r="AC64" s="126" t="s">
        <v>87</v>
      </c>
      <c r="AD64" s="126" t="s">
        <v>53</v>
      </c>
    </row>
    <row r="65" spans="1:30" ht="409.5" customHeight="1">
      <c r="A65" s="128"/>
      <c r="B65" s="127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9"/>
      <c r="AB65" s="126"/>
      <c r="AC65" s="126"/>
      <c r="AD65" s="126"/>
    </row>
    <row r="66" spans="1:30" ht="84" thickBot="1">
      <c r="A66" s="104">
        <v>1</v>
      </c>
      <c r="B66" s="105">
        <v>2</v>
      </c>
      <c r="C66" s="104">
        <v>3</v>
      </c>
      <c r="D66" s="104">
        <v>4</v>
      </c>
      <c r="E66" s="104">
        <v>5</v>
      </c>
      <c r="F66" s="104">
        <v>6</v>
      </c>
      <c r="G66" s="104">
        <v>7</v>
      </c>
      <c r="H66" s="104" t="s">
        <v>54</v>
      </c>
      <c r="I66" s="104">
        <v>9</v>
      </c>
      <c r="J66" s="104">
        <v>10</v>
      </c>
      <c r="K66" s="104">
        <v>11</v>
      </c>
      <c r="L66" s="104">
        <v>12</v>
      </c>
      <c r="M66" s="104">
        <v>13</v>
      </c>
      <c r="N66" s="104">
        <v>14</v>
      </c>
      <c r="O66" s="104">
        <v>15</v>
      </c>
      <c r="P66" s="104">
        <v>16</v>
      </c>
      <c r="Q66" s="104">
        <v>17</v>
      </c>
      <c r="R66" s="104">
        <v>18</v>
      </c>
      <c r="S66" s="104">
        <v>19</v>
      </c>
      <c r="T66" s="104">
        <v>20</v>
      </c>
      <c r="U66" s="104">
        <v>21</v>
      </c>
      <c r="V66" s="104">
        <v>22</v>
      </c>
      <c r="W66" s="104">
        <v>23</v>
      </c>
      <c r="X66" s="104">
        <v>24</v>
      </c>
      <c r="Y66" s="104">
        <v>25</v>
      </c>
      <c r="Z66" s="104">
        <v>26</v>
      </c>
      <c r="AA66" s="105">
        <v>27</v>
      </c>
      <c r="AB66" s="104">
        <v>28</v>
      </c>
      <c r="AC66" s="104">
        <v>29</v>
      </c>
      <c r="AD66" s="106">
        <v>30</v>
      </c>
    </row>
    <row r="67" spans="1:100" s="14" customFormat="1" ht="71.25" customHeight="1" thickBot="1">
      <c r="A67" s="127" t="s">
        <v>63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</row>
    <row r="68" spans="1:30" ht="166.5">
      <c r="A68" s="124">
        <v>24</v>
      </c>
      <c r="B68" s="107" t="s">
        <v>141</v>
      </c>
      <c r="C68" s="124"/>
      <c r="D68" s="124"/>
      <c r="E68" s="124"/>
      <c r="F68" s="124">
        <v>69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>
        <v>5</v>
      </c>
      <c r="W68" s="124"/>
      <c r="X68" s="124"/>
      <c r="Y68" s="124"/>
      <c r="Z68" s="124"/>
      <c r="AA68" s="125"/>
      <c r="AB68" s="124"/>
      <c r="AC68" s="124"/>
      <c r="AD68" s="77"/>
    </row>
    <row r="69" spans="1:30" ht="166.5">
      <c r="A69" s="104">
        <v>19</v>
      </c>
      <c r="B69" s="107" t="s">
        <v>145</v>
      </c>
      <c r="C69" s="104"/>
      <c r="D69" s="104"/>
      <c r="E69" s="104"/>
      <c r="F69" s="104"/>
      <c r="G69" s="104"/>
      <c r="H69" s="104"/>
      <c r="I69" s="109"/>
      <c r="J69" s="109"/>
      <c r="K69" s="104"/>
      <c r="L69" s="104"/>
      <c r="M69" s="104"/>
      <c r="N69" s="104"/>
      <c r="O69" s="104"/>
      <c r="P69" s="104">
        <v>61</v>
      </c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8"/>
      <c r="AB69" s="104"/>
      <c r="AC69" s="104"/>
      <c r="AD69" s="77"/>
    </row>
    <row r="70" spans="1:30" ht="83.25">
      <c r="A70" s="104">
        <v>20</v>
      </c>
      <c r="B70" s="107" t="s">
        <v>43</v>
      </c>
      <c r="C70" s="104"/>
      <c r="D70" s="104"/>
      <c r="E70" s="104"/>
      <c r="F70" s="104"/>
      <c r="G70" s="104"/>
      <c r="H70" s="104"/>
      <c r="I70" s="109"/>
      <c r="J70" s="109"/>
      <c r="K70" s="104"/>
      <c r="L70" s="104"/>
      <c r="M70" s="104"/>
      <c r="N70" s="104"/>
      <c r="O70" s="104"/>
      <c r="P70" s="104"/>
      <c r="Q70" s="104">
        <v>130</v>
      </c>
      <c r="R70" s="104"/>
      <c r="S70" s="104"/>
      <c r="T70" s="104"/>
      <c r="U70" s="104"/>
      <c r="V70" s="104"/>
      <c r="W70" s="104"/>
      <c r="X70" s="104"/>
      <c r="Y70" s="104">
        <v>16</v>
      </c>
      <c r="Z70" s="104"/>
      <c r="AA70" s="108">
        <v>0.5</v>
      </c>
      <c r="AB70" s="104"/>
      <c r="AC70" s="104"/>
      <c r="AD70" s="77"/>
    </row>
    <row r="71" spans="1:30" ht="83.25">
      <c r="A71" s="104" t="s">
        <v>38</v>
      </c>
      <c r="B71" s="107" t="s">
        <v>9</v>
      </c>
      <c r="C71" s="104"/>
      <c r="D71" s="104">
        <v>20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8"/>
      <c r="AB71" s="104"/>
      <c r="AC71" s="104"/>
      <c r="AD71" s="77"/>
    </row>
    <row r="72" spans="1:30" ht="83.25">
      <c r="A72" s="104" t="s">
        <v>38</v>
      </c>
      <c r="B72" s="107" t="s">
        <v>96</v>
      </c>
      <c r="C72" s="104">
        <v>25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8"/>
      <c r="AB72" s="104"/>
      <c r="AC72" s="104"/>
      <c r="AD72" s="77"/>
    </row>
    <row r="73" spans="1:30" ht="84" thickBot="1">
      <c r="A73" s="104"/>
      <c r="B73" s="107" t="s">
        <v>36</v>
      </c>
      <c r="C73" s="104">
        <f aca="true" t="shared" si="10" ref="C73:AD73">SUM(C68:C72)</f>
        <v>25</v>
      </c>
      <c r="D73" s="104">
        <f t="shared" si="10"/>
        <v>20</v>
      </c>
      <c r="E73" s="104">
        <f t="shared" si="10"/>
        <v>0</v>
      </c>
      <c r="F73" s="104">
        <f t="shared" si="10"/>
        <v>69</v>
      </c>
      <c r="G73" s="104">
        <f t="shared" si="10"/>
        <v>0</v>
      </c>
      <c r="H73" s="104">
        <f t="shared" si="10"/>
        <v>0</v>
      </c>
      <c r="I73" s="104">
        <f t="shared" si="10"/>
        <v>0</v>
      </c>
      <c r="J73" s="104">
        <f t="shared" si="10"/>
        <v>0</v>
      </c>
      <c r="K73" s="104">
        <f t="shared" si="10"/>
        <v>0</v>
      </c>
      <c r="L73" s="104">
        <f t="shared" si="10"/>
        <v>0</v>
      </c>
      <c r="M73" s="104">
        <f t="shared" si="10"/>
        <v>0</v>
      </c>
      <c r="N73" s="104">
        <f t="shared" si="10"/>
        <v>0</v>
      </c>
      <c r="O73" s="104">
        <f t="shared" si="10"/>
        <v>0</v>
      </c>
      <c r="P73" s="104">
        <f t="shared" si="10"/>
        <v>61</v>
      </c>
      <c r="Q73" s="104">
        <f t="shared" si="10"/>
        <v>130</v>
      </c>
      <c r="R73" s="104">
        <f t="shared" si="10"/>
        <v>0</v>
      </c>
      <c r="S73" s="104">
        <f t="shared" si="10"/>
        <v>0</v>
      </c>
      <c r="T73" s="104">
        <f t="shared" si="10"/>
        <v>0</v>
      </c>
      <c r="U73" s="104">
        <f t="shared" si="10"/>
        <v>0</v>
      </c>
      <c r="V73" s="104">
        <f t="shared" si="10"/>
        <v>5</v>
      </c>
      <c r="W73" s="104">
        <f t="shared" si="10"/>
        <v>0</v>
      </c>
      <c r="X73" s="104">
        <f t="shared" si="10"/>
        <v>0</v>
      </c>
      <c r="Y73" s="104">
        <f t="shared" si="10"/>
        <v>16</v>
      </c>
      <c r="Z73" s="104">
        <f t="shared" si="10"/>
        <v>0</v>
      </c>
      <c r="AA73" s="108">
        <f t="shared" si="10"/>
        <v>0.5</v>
      </c>
      <c r="AB73" s="104">
        <f t="shared" si="10"/>
        <v>0</v>
      </c>
      <c r="AC73" s="104">
        <f t="shared" si="10"/>
        <v>0</v>
      </c>
      <c r="AD73" s="104">
        <f t="shared" si="10"/>
        <v>0</v>
      </c>
    </row>
    <row r="74" spans="1:100" s="14" customFormat="1" ht="84" thickBot="1">
      <c r="A74" s="127" t="s">
        <v>64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</row>
    <row r="75" spans="1:30" ht="166.5">
      <c r="A75" s="104">
        <v>4</v>
      </c>
      <c r="B75" s="107" t="s">
        <v>159</v>
      </c>
      <c r="C75" s="104"/>
      <c r="D75" s="104"/>
      <c r="E75" s="104"/>
      <c r="F75" s="104"/>
      <c r="G75" s="104"/>
      <c r="H75" s="104"/>
      <c r="I75" s="104">
        <v>51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8"/>
      <c r="AB75" s="104"/>
      <c r="AC75" s="104"/>
      <c r="AD75" s="77"/>
    </row>
    <row r="76" spans="1:30" ht="166.5">
      <c r="A76" s="104">
        <v>22</v>
      </c>
      <c r="B76" s="107" t="s">
        <v>125</v>
      </c>
      <c r="C76" s="104"/>
      <c r="D76" s="104"/>
      <c r="E76" s="104"/>
      <c r="F76" s="104"/>
      <c r="G76" s="104"/>
      <c r="H76" s="104">
        <v>26</v>
      </c>
      <c r="I76" s="104">
        <v>109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>
        <v>5</v>
      </c>
      <c r="V76" s="104">
        <v>4</v>
      </c>
      <c r="W76" s="104"/>
      <c r="X76" s="104"/>
      <c r="Y76" s="104">
        <v>2</v>
      </c>
      <c r="Z76" s="104"/>
      <c r="AA76" s="108"/>
      <c r="AB76" s="104"/>
      <c r="AC76" s="104"/>
      <c r="AD76" s="77"/>
    </row>
    <row r="77" spans="1:30" ht="166.5">
      <c r="A77" s="104">
        <v>51</v>
      </c>
      <c r="B77" s="107" t="s">
        <v>127</v>
      </c>
      <c r="C77" s="104"/>
      <c r="D77" s="104"/>
      <c r="E77" s="104"/>
      <c r="F77" s="104"/>
      <c r="G77" s="104"/>
      <c r="H77" s="104"/>
      <c r="I77" s="104">
        <v>49</v>
      </c>
      <c r="J77" s="104"/>
      <c r="K77" s="104"/>
      <c r="L77" s="104"/>
      <c r="M77" s="104"/>
      <c r="N77" s="104"/>
      <c r="O77" s="106">
        <v>63</v>
      </c>
      <c r="P77" s="104"/>
      <c r="Q77" s="104"/>
      <c r="R77" s="104"/>
      <c r="S77" s="104"/>
      <c r="T77" s="104"/>
      <c r="U77" s="104"/>
      <c r="V77" s="104"/>
      <c r="W77" s="104">
        <v>5</v>
      </c>
      <c r="X77" s="104"/>
      <c r="Y77" s="104">
        <v>2</v>
      </c>
      <c r="Z77" s="104"/>
      <c r="AA77" s="108"/>
      <c r="AB77" s="104"/>
      <c r="AC77" s="104"/>
      <c r="AD77" s="77"/>
    </row>
    <row r="78" spans="1:30" ht="83.25">
      <c r="A78" s="104">
        <v>41</v>
      </c>
      <c r="B78" s="107" t="s">
        <v>121</v>
      </c>
      <c r="C78" s="104"/>
      <c r="D78" s="104"/>
      <c r="E78" s="104"/>
      <c r="F78" s="104">
        <v>54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>
        <v>7</v>
      </c>
      <c r="W78" s="104"/>
      <c r="X78" s="104"/>
      <c r="Y78" s="104"/>
      <c r="Z78" s="104"/>
      <c r="AA78" s="108"/>
      <c r="AB78" s="104"/>
      <c r="AC78" s="104"/>
      <c r="AD78" s="77"/>
    </row>
    <row r="79" spans="1:30" ht="83.25">
      <c r="A79" s="104">
        <v>25</v>
      </c>
      <c r="B79" s="107" t="s">
        <v>44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>
        <v>200</v>
      </c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8"/>
      <c r="AB79" s="104"/>
      <c r="AC79" s="104"/>
      <c r="AD79" s="77"/>
    </row>
    <row r="80" spans="1:30" s="64" customFormat="1" ht="83.25">
      <c r="A80" s="104" t="s">
        <v>38</v>
      </c>
      <c r="B80" s="107" t="s">
        <v>35</v>
      </c>
      <c r="C80" s="104">
        <v>65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8"/>
      <c r="AB80" s="104"/>
      <c r="AC80" s="104"/>
      <c r="AD80" s="77"/>
    </row>
    <row r="81" spans="1:30" ht="83.25">
      <c r="A81" s="104" t="s">
        <v>38</v>
      </c>
      <c r="B81" s="107" t="s">
        <v>9</v>
      </c>
      <c r="C81" s="104"/>
      <c r="D81" s="104">
        <v>30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8"/>
      <c r="AB81" s="104"/>
      <c r="AC81" s="104"/>
      <c r="AD81" s="77"/>
    </row>
    <row r="82" spans="1:30" ht="83.25">
      <c r="A82" s="104"/>
      <c r="B82" s="107" t="s">
        <v>36</v>
      </c>
      <c r="C82" s="104">
        <f aca="true" t="shared" si="11" ref="C82:AD82">SUM(C75:C81)</f>
        <v>65</v>
      </c>
      <c r="D82" s="104">
        <f t="shared" si="11"/>
        <v>30</v>
      </c>
      <c r="E82" s="104">
        <f t="shared" si="11"/>
        <v>0</v>
      </c>
      <c r="F82" s="104">
        <f t="shared" si="11"/>
        <v>54</v>
      </c>
      <c r="G82" s="104">
        <f t="shared" si="11"/>
        <v>0</v>
      </c>
      <c r="H82" s="104">
        <f t="shared" si="11"/>
        <v>26</v>
      </c>
      <c r="I82" s="104">
        <f t="shared" si="11"/>
        <v>209</v>
      </c>
      <c r="J82" s="104">
        <f t="shared" si="11"/>
        <v>0</v>
      </c>
      <c r="K82" s="104">
        <f t="shared" si="11"/>
        <v>0</v>
      </c>
      <c r="L82" s="104">
        <f t="shared" si="11"/>
        <v>200</v>
      </c>
      <c r="M82" s="104">
        <f t="shared" si="11"/>
        <v>0</v>
      </c>
      <c r="N82" s="104">
        <f t="shared" si="11"/>
        <v>0</v>
      </c>
      <c r="O82" s="104">
        <f t="shared" si="11"/>
        <v>63</v>
      </c>
      <c r="P82" s="104">
        <f t="shared" si="11"/>
        <v>0</v>
      </c>
      <c r="Q82" s="104">
        <f t="shared" si="11"/>
        <v>0</v>
      </c>
      <c r="R82" s="104">
        <f t="shared" si="11"/>
        <v>0</v>
      </c>
      <c r="S82" s="104">
        <f t="shared" si="11"/>
        <v>0</v>
      </c>
      <c r="T82" s="104">
        <f t="shared" si="11"/>
        <v>0</v>
      </c>
      <c r="U82" s="104">
        <f t="shared" si="11"/>
        <v>5</v>
      </c>
      <c r="V82" s="104">
        <f t="shared" si="11"/>
        <v>11</v>
      </c>
      <c r="W82" s="104">
        <f t="shared" si="11"/>
        <v>5</v>
      </c>
      <c r="X82" s="104">
        <f t="shared" si="11"/>
        <v>0</v>
      </c>
      <c r="Y82" s="104">
        <f t="shared" si="11"/>
        <v>4</v>
      </c>
      <c r="Z82" s="104">
        <f t="shared" si="11"/>
        <v>0</v>
      </c>
      <c r="AA82" s="108">
        <f t="shared" si="11"/>
        <v>0</v>
      </c>
      <c r="AB82" s="104">
        <f t="shared" si="11"/>
        <v>0</v>
      </c>
      <c r="AC82" s="104">
        <f t="shared" si="11"/>
        <v>0</v>
      </c>
      <c r="AD82" s="104">
        <f t="shared" si="11"/>
        <v>0</v>
      </c>
    </row>
    <row r="83" spans="1:30" ht="83.25">
      <c r="A83" s="128" t="s">
        <v>165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83.25">
      <c r="A84" s="104">
        <v>8</v>
      </c>
      <c r="B84" s="107" t="s">
        <v>178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>
        <v>210</v>
      </c>
      <c r="R84" s="104"/>
      <c r="S84" s="104"/>
      <c r="T84" s="104"/>
      <c r="U84" s="104"/>
      <c r="V84" s="104"/>
      <c r="W84" s="104"/>
      <c r="X84" s="104"/>
      <c r="Y84" s="104"/>
      <c r="Z84" s="104"/>
      <c r="AA84" s="108"/>
      <c r="AB84" s="104"/>
      <c r="AC84" s="104"/>
      <c r="AD84" s="104"/>
    </row>
    <row r="85" spans="1:30" ht="83.25">
      <c r="A85" s="104" t="s">
        <v>38</v>
      </c>
      <c r="B85" s="107" t="s">
        <v>168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>
        <v>30</v>
      </c>
      <c r="AA85" s="108"/>
      <c r="AB85" s="104"/>
      <c r="AC85" s="104"/>
      <c r="AD85" s="104"/>
    </row>
    <row r="86" spans="1:30" ht="84" thickBot="1">
      <c r="A86" s="104"/>
      <c r="B86" s="107" t="s">
        <v>36</v>
      </c>
      <c r="C86" s="104">
        <f aca="true" t="shared" si="12" ref="C86:AD86">C84+C85</f>
        <v>0</v>
      </c>
      <c r="D86" s="104">
        <f t="shared" si="12"/>
        <v>0</v>
      </c>
      <c r="E86" s="104">
        <f t="shared" si="12"/>
        <v>0</v>
      </c>
      <c r="F86" s="104">
        <f t="shared" si="12"/>
        <v>0</v>
      </c>
      <c r="G86" s="104">
        <f t="shared" si="12"/>
        <v>0</v>
      </c>
      <c r="H86" s="104">
        <f t="shared" si="12"/>
        <v>0</v>
      </c>
      <c r="I86" s="104">
        <f t="shared" si="12"/>
        <v>0</v>
      </c>
      <c r="J86" s="104">
        <f t="shared" si="12"/>
        <v>0</v>
      </c>
      <c r="K86" s="104">
        <f t="shared" si="12"/>
        <v>0</v>
      </c>
      <c r="L86" s="104">
        <f t="shared" si="12"/>
        <v>0</v>
      </c>
      <c r="M86" s="104">
        <f t="shared" si="12"/>
        <v>0</v>
      </c>
      <c r="N86" s="104">
        <f t="shared" si="12"/>
        <v>0</v>
      </c>
      <c r="O86" s="104">
        <f t="shared" si="12"/>
        <v>0</v>
      </c>
      <c r="P86" s="104">
        <f t="shared" si="12"/>
        <v>0</v>
      </c>
      <c r="Q86" s="104">
        <f t="shared" si="12"/>
        <v>210</v>
      </c>
      <c r="R86" s="104">
        <f t="shared" si="12"/>
        <v>0</v>
      </c>
      <c r="S86" s="104">
        <f t="shared" si="12"/>
        <v>0</v>
      </c>
      <c r="T86" s="104">
        <f t="shared" si="12"/>
        <v>0</v>
      </c>
      <c r="U86" s="104">
        <f t="shared" si="12"/>
        <v>0</v>
      </c>
      <c r="V86" s="104">
        <f t="shared" si="12"/>
        <v>0</v>
      </c>
      <c r="W86" s="104">
        <f t="shared" si="12"/>
        <v>0</v>
      </c>
      <c r="X86" s="104">
        <f t="shared" si="12"/>
        <v>0</v>
      </c>
      <c r="Y86" s="104">
        <f t="shared" si="12"/>
        <v>0</v>
      </c>
      <c r="Z86" s="104">
        <f t="shared" si="12"/>
        <v>30</v>
      </c>
      <c r="AA86" s="104">
        <f t="shared" si="12"/>
        <v>0</v>
      </c>
      <c r="AB86" s="104">
        <f t="shared" si="12"/>
        <v>0</v>
      </c>
      <c r="AC86" s="104">
        <f t="shared" si="12"/>
        <v>0</v>
      </c>
      <c r="AD86" s="104">
        <f t="shared" si="12"/>
        <v>0</v>
      </c>
    </row>
    <row r="87" spans="1:100" s="14" customFormat="1" ht="84" thickBot="1">
      <c r="A87" s="104"/>
      <c r="B87" s="107" t="s">
        <v>55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8"/>
      <c r="AB87" s="104"/>
      <c r="AC87" s="104"/>
      <c r="AD87" s="106">
        <v>3.3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</row>
    <row r="88" spans="1:100" s="14" customFormat="1" ht="84" thickBot="1">
      <c r="A88" s="104"/>
      <c r="B88" s="110" t="s">
        <v>172</v>
      </c>
      <c r="C88" s="104">
        <f aca="true" t="shared" si="13" ref="C88:AC88">C73+C82</f>
        <v>90</v>
      </c>
      <c r="D88" s="104">
        <f t="shared" si="13"/>
        <v>50</v>
      </c>
      <c r="E88" s="104">
        <f t="shared" si="13"/>
        <v>0</v>
      </c>
      <c r="F88" s="104">
        <f t="shared" si="13"/>
        <v>123</v>
      </c>
      <c r="G88" s="104">
        <f t="shared" si="13"/>
        <v>0</v>
      </c>
      <c r="H88" s="104">
        <f t="shared" si="13"/>
        <v>26</v>
      </c>
      <c r="I88" s="104">
        <f t="shared" si="13"/>
        <v>209</v>
      </c>
      <c r="J88" s="104">
        <f t="shared" si="13"/>
        <v>0</v>
      </c>
      <c r="K88" s="104">
        <f t="shared" si="13"/>
        <v>0</v>
      </c>
      <c r="L88" s="104">
        <f t="shared" si="13"/>
        <v>200</v>
      </c>
      <c r="M88" s="104">
        <f t="shared" si="13"/>
        <v>0</v>
      </c>
      <c r="N88" s="104">
        <f t="shared" si="13"/>
        <v>0</v>
      </c>
      <c r="O88" s="104">
        <f t="shared" si="13"/>
        <v>63</v>
      </c>
      <c r="P88" s="104">
        <f t="shared" si="13"/>
        <v>61</v>
      </c>
      <c r="Q88" s="104">
        <f t="shared" si="13"/>
        <v>130</v>
      </c>
      <c r="R88" s="104">
        <f t="shared" si="13"/>
        <v>0</v>
      </c>
      <c r="S88" s="104">
        <f t="shared" si="13"/>
        <v>0</v>
      </c>
      <c r="T88" s="104">
        <f t="shared" si="13"/>
        <v>0</v>
      </c>
      <c r="U88" s="104">
        <f t="shared" si="13"/>
        <v>5</v>
      </c>
      <c r="V88" s="104">
        <f t="shared" si="13"/>
        <v>16</v>
      </c>
      <c r="W88" s="104">
        <f t="shared" si="13"/>
        <v>5</v>
      </c>
      <c r="X88" s="104">
        <f t="shared" si="13"/>
        <v>0</v>
      </c>
      <c r="Y88" s="104">
        <f t="shared" si="13"/>
        <v>20</v>
      </c>
      <c r="Z88" s="104">
        <f t="shared" si="13"/>
        <v>0</v>
      </c>
      <c r="AA88" s="104">
        <f t="shared" si="13"/>
        <v>0.5</v>
      </c>
      <c r="AB88" s="104">
        <f t="shared" si="13"/>
        <v>0</v>
      </c>
      <c r="AC88" s="104">
        <f t="shared" si="13"/>
        <v>0</v>
      </c>
      <c r="AD88" s="106">
        <v>3.3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</row>
    <row r="89" spans="1:100" s="62" customFormat="1" ht="167.25" thickBot="1">
      <c r="A89" s="104"/>
      <c r="B89" s="110" t="s">
        <v>173</v>
      </c>
      <c r="C89" s="104">
        <f aca="true" t="shared" si="14" ref="C89:AC89">C73+C82+C86</f>
        <v>90</v>
      </c>
      <c r="D89" s="104">
        <f t="shared" si="14"/>
        <v>50</v>
      </c>
      <c r="E89" s="104">
        <f t="shared" si="14"/>
        <v>0</v>
      </c>
      <c r="F89" s="104">
        <f t="shared" si="14"/>
        <v>123</v>
      </c>
      <c r="G89" s="104">
        <f t="shared" si="14"/>
        <v>0</v>
      </c>
      <c r="H89" s="104">
        <f t="shared" si="14"/>
        <v>26</v>
      </c>
      <c r="I89" s="104">
        <f t="shared" si="14"/>
        <v>209</v>
      </c>
      <c r="J89" s="104">
        <f t="shared" si="14"/>
        <v>0</v>
      </c>
      <c r="K89" s="104">
        <f t="shared" si="14"/>
        <v>0</v>
      </c>
      <c r="L89" s="104">
        <f t="shared" si="14"/>
        <v>200</v>
      </c>
      <c r="M89" s="104">
        <f t="shared" si="14"/>
        <v>0</v>
      </c>
      <c r="N89" s="104">
        <f t="shared" si="14"/>
        <v>0</v>
      </c>
      <c r="O89" s="104">
        <f t="shared" si="14"/>
        <v>63</v>
      </c>
      <c r="P89" s="104">
        <f t="shared" si="14"/>
        <v>61</v>
      </c>
      <c r="Q89" s="104">
        <f t="shared" si="14"/>
        <v>340</v>
      </c>
      <c r="R89" s="104">
        <f t="shared" si="14"/>
        <v>0</v>
      </c>
      <c r="S89" s="104">
        <f t="shared" si="14"/>
        <v>0</v>
      </c>
      <c r="T89" s="104">
        <f t="shared" si="14"/>
        <v>0</v>
      </c>
      <c r="U89" s="104">
        <f t="shared" si="14"/>
        <v>5</v>
      </c>
      <c r="V89" s="104">
        <f t="shared" si="14"/>
        <v>16</v>
      </c>
      <c r="W89" s="104">
        <f t="shared" si="14"/>
        <v>5</v>
      </c>
      <c r="X89" s="104">
        <f t="shared" si="14"/>
        <v>0</v>
      </c>
      <c r="Y89" s="104">
        <f t="shared" si="14"/>
        <v>20</v>
      </c>
      <c r="Z89" s="104">
        <f t="shared" si="14"/>
        <v>30</v>
      </c>
      <c r="AA89" s="104">
        <f t="shared" si="14"/>
        <v>0.5</v>
      </c>
      <c r="AB89" s="104">
        <f t="shared" si="14"/>
        <v>0</v>
      </c>
      <c r="AC89" s="104">
        <f t="shared" si="14"/>
        <v>0</v>
      </c>
      <c r="AD89" s="104">
        <v>3.3</v>
      </c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</row>
    <row r="90" spans="1:100" s="12" customFormat="1" ht="134.25" customHeight="1">
      <c r="A90" s="127" t="s">
        <v>175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</row>
    <row r="91" spans="1:100" s="63" customFormat="1" ht="71.25" customHeight="1" thickBot="1">
      <c r="A91" s="127" t="s">
        <v>16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</row>
    <row r="92" spans="1:30" ht="70.5" customHeight="1">
      <c r="A92" s="128" t="s">
        <v>37</v>
      </c>
      <c r="B92" s="127" t="s">
        <v>22</v>
      </c>
      <c r="C92" s="126" t="s">
        <v>68</v>
      </c>
      <c r="D92" s="126" t="s">
        <v>69</v>
      </c>
      <c r="E92" s="126" t="s">
        <v>70</v>
      </c>
      <c r="F92" s="126" t="s">
        <v>71</v>
      </c>
      <c r="G92" s="126" t="s">
        <v>72</v>
      </c>
      <c r="H92" s="126" t="s">
        <v>151</v>
      </c>
      <c r="I92" s="126" t="s">
        <v>152</v>
      </c>
      <c r="J92" s="126" t="s">
        <v>73</v>
      </c>
      <c r="K92" s="126" t="s">
        <v>74</v>
      </c>
      <c r="L92" s="126" t="s">
        <v>97</v>
      </c>
      <c r="M92" s="126" t="s">
        <v>153</v>
      </c>
      <c r="N92" s="126" t="s">
        <v>154</v>
      </c>
      <c r="O92" s="126" t="s">
        <v>155</v>
      </c>
      <c r="P92" s="126" t="s">
        <v>75</v>
      </c>
      <c r="Q92" s="126" t="s">
        <v>76</v>
      </c>
      <c r="R92" s="126" t="s">
        <v>122</v>
      </c>
      <c r="S92" s="126" t="s">
        <v>77</v>
      </c>
      <c r="T92" s="126" t="s">
        <v>78</v>
      </c>
      <c r="U92" s="126" t="s">
        <v>79</v>
      </c>
      <c r="V92" s="126" t="s">
        <v>80</v>
      </c>
      <c r="W92" s="126" t="s">
        <v>81</v>
      </c>
      <c r="X92" s="126" t="s">
        <v>156</v>
      </c>
      <c r="Y92" s="126" t="s">
        <v>82</v>
      </c>
      <c r="Z92" s="126" t="s">
        <v>83</v>
      </c>
      <c r="AA92" s="129" t="s">
        <v>84</v>
      </c>
      <c r="AB92" s="126" t="s">
        <v>123</v>
      </c>
      <c r="AC92" s="126" t="s">
        <v>87</v>
      </c>
      <c r="AD92" s="126" t="s">
        <v>53</v>
      </c>
    </row>
    <row r="93" spans="1:30" ht="409.5" customHeight="1">
      <c r="A93" s="128"/>
      <c r="B93" s="127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9"/>
      <c r="AB93" s="126"/>
      <c r="AC93" s="126"/>
      <c r="AD93" s="126"/>
    </row>
    <row r="94" spans="1:30" ht="83.25">
      <c r="A94" s="104">
        <v>1</v>
      </c>
      <c r="B94" s="105">
        <v>2</v>
      </c>
      <c r="C94" s="104">
        <v>3</v>
      </c>
      <c r="D94" s="104">
        <v>4</v>
      </c>
      <c r="E94" s="104">
        <v>5</v>
      </c>
      <c r="F94" s="104">
        <v>6</v>
      </c>
      <c r="G94" s="104">
        <v>7</v>
      </c>
      <c r="H94" s="104" t="s">
        <v>54</v>
      </c>
      <c r="I94" s="104">
        <v>9</v>
      </c>
      <c r="J94" s="104">
        <v>10</v>
      </c>
      <c r="K94" s="104">
        <v>11</v>
      </c>
      <c r="L94" s="104">
        <v>12</v>
      </c>
      <c r="M94" s="104">
        <v>13</v>
      </c>
      <c r="N94" s="104">
        <v>14</v>
      </c>
      <c r="O94" s="104">
        <v>15</v>
      </c>
      <c r="P94" s="104">
        <v>16</v>
      </c>
      <c r="Q94" s="104">
        <v>17</v>
      </c>
      <c r="R94" s="104">
        <v>18</v>
      </c>
      <c r="S94" s="104">
        <v>19</v>
      </c>
      <c r="T94" s="104">
        <v>20</v>
      </c>
      <c r="U94" s="104">
        <v>21</v>
      </c>
      <c r="V94" s="104">
        <v>22</v>
      </c>
      <c r="W94" s="104">
        <v>23</v>
      </c>
      <c r="X94" s="104">
        <v>24</v>
      </c>
      <c r="Y94" s="104">
        <v>25</v>
      </c>
      <c r="Z94" s="104">
        <v>26</v>
      </c>
      <c r="AA94" s="105">
        <v>27</v>
      </c>
      <c r="AB94" s="104">
        <v>28</v>
      </c>
      <c r="AC94" s="104">
        <v>29</v>
      </c>
      <c r="AD94" s="106">
        <v>30</v>
      </c>
    </row>
    <row r="95" spans="1:30" ht="71.25" customHeight="1">
      <c r="A95" s="127" t="s">
        <v>63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</row>
    <row r="96" spans="1:30" ht="158.25" customHeight="1">
      <c r="A96" s="104">
        <v>31</v>
      </c>
      <c r="B96" s="107" t="s">
        <v>40</v>
      </c>
      <c r="C96" s="104">
        <v>4</v>
      </c>
      <c r="D96" s="104"/>
      <c r="E96" s="104">
        <v>4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>
        <v>66</v>
      </c>
      <c r="R96" s="104"/>
      <c r="S96" s="104">
        <v>95</v>
      </c>
      <c r="T96" s="104"/>
      <c r="U96" s="104">
        <v>4</v>
      </c>
      <c r="V96" s="104">
        <v>4</v>
      </c>
      <c r="W96" s="104"/>
      <c r="X96" s="104">
        <v>5</v>
      </c>
      <c r="Y96" s="104">
        <v>8</v>
      </c>
      <c r="Z96" s="104"/>
      <c r="AA96" s="108"/>
      <c r="AB96" s="104"/>
      <c r="AC96" s="104"/>
      <c r="AD96" s="77"/>
    </row>
    <row r="97" spans="1:30" ht="158.25" customHeight="1">
      <c r="A97" s="104" t="s">
        <v>38</v>
      </c>
      <c r="B97" s="107" t="s">
        <v>9</v>
      </c>
      <c r="C97" s="104"/>
      <c r="D97" s="104">
        <v>20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8"/>
      <c r="AB97" s="104"/>
      <c r="AC97" s="104"/>
      <c r="AD97" s="77"/>
    </row>
    <row r="98" spans="1:30" ht="158.25" customHeight="1">
      <c r="A98" s="104">
        <v>32</v>
      </c>
      <c r="B98" s="107" t="s">
        <v>108</v>
      </c>
      <c r="C98" s="104">
        <v>30</v>
      </c>
      <c r="D98" s="104"/>
      <c r="E98" s="104"/>
      <c r="F98" s="104"/>
      <c r="G98" s="104"/>
      <c r="H98" s="104"/>
      <c r="I98" s="104"/>
      <c r="J98" s="104">
        <v>8.3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8"/>
      <c r="AB98" s="104"/>
      <c r="AC98" s="104"/>
      <c r="AD98" s="77"/>
    </row>
    <row r="99" spans="1:30" ht="138" customHeight="1">
      <c r="A99" s="104">
        <v>57</v>
      </c>
      <c r="B99" s="107" t="s">
        <v>8</v>
      </c>
      <c r="C99" s="104"/>
      <c r="D99" s="104"/>
      <c r="E99" s="104"/>
      <c r="F99" s="104"/>
      <c r="G99" s="104"/>
      <c r="H99" s="104"/>
      <c r="I99" s="109"/>
      <c r="J99" s="109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>
        <v>16</v>
      </c>
      <c r="Z99" s="104"/>
      <c r="AA99" s="108">
        <v>0.5</v>
      </c>
      <c r="AB99" s="104"/>
      <c r="AC99" s="104"/>
      <c r="AD99" s="77"/>
    </row>
    <row r="100" spans="1:30" ht="83.25">
      <c r="A100" s="104"/>
      <c r="B100" s="107" t="s">
        <v>36</v>
      </c>
      <c r="C100" s="104">
        <f aca="true" t="shared" si="15" ref="C100:AD100">SUM(C96:C99)</f>
        <v>34</v>
      </c>
      <c r="D100" s="104">
        <f t="shared" si="15"/>
        <v>20</v>
      </c>
      <c r="E100" s="104">
        <f t="shared" si="15"/>
        <v>4</v>
      </c>
      <c r="F100" s="104">
        <f t="shared" si="15"/>
        <v>0</v>
      </c>
      <c r="G100" s="104">
        <f t="shared" si="15"/>
        <v>0</v>
      </c>
      <c r="H100" s="104">
        <f t="shared" si="15"/>
        <v>0</v>
      </c>
      <c r="I100" s="104">
        <f t="shared" si="15"/>
        <v>0</v>
      </c>
      <c r="J100" s="104">
        <f t="shared" si="15"/>
        <v>8.3</v>
      </c>
      <c r="K100" s="104">
        <f t="shared" si="15"/>
        <v>0</v>
      </c>
      <c r="L100" s="104">
        <f t="shared" si="15"/>
        <v>0</v>
      </c>
      <c r="M100" s="104">
        <f t="shared" si="15"/>
        <v>0</v>
      </c>
      <c r="N100" s="104">
        <f t="shared" si="15"/>
        <v>0</v>
      </c>
      <c r="O100" s="104">
        <f t="shared" si="15"/>
        <v>0</v>
      </c>
      <c r="P100" s="104">
        <f t="shared" si="15"/>
        <v>0</v>
      </c>
      <c r="Q100" s="104">
        <f t="shared" si="15"/>
        <v>66</v>
      </c>
      <c r="R100" s="104">
        <f t="shared" si="15"/>
        <v>0</v>
      </c>
      <c r="S100" s="104">
        <f t="shared" si="15"/>
        <v>95</v>
      </c>
      <c r="T100" s="104">
        <f t="shared" si="15"/>
        <v>0</v>
      </c>
      <c r="U100" s="104">
        <f t="shared" si="15"/>
        <v>4</v>
      </c>
      <c r="V100" s="104">
        <f t="shared" si="15"/>
        <v>4</v>
      </c>
      <c r="W100" s="104">
        <f t="shared" si="15"/>
        <v>0</v>
      </c>
      <c r="X100" s="104">
        <f t="shared" si="15"/>
        <v>5</v>
      </c>
      <c r="Y100" s="104">
        <f t="shared" si="15"/>
        <v>24</v>
      </c>
      <c r="Z100" s="104">
        <f t="shared" si="15"/>
        <v>0</v>
      </c>
      <c r="AA100" s="108">
        <f t="shared" si="15"/>
        <v>0.5</v>
      </c>
      <c r="AB100" s="104">
        <f t="shared" si="15"/>
        <v>0</v>
      </c>
      <c r="AC100" s="104">
        <f t="shared" si="15"/>
        <v>0</v>
      </c>
      <c r="AD100" s="104">
        <f t="shared" si="15"/>
        <v>0</v>
      </c>
    </row>
    <row r="101" spans="1:30" ht="84" thickBot="1">
      <c r="A101" s="127" t="s">
        <v>64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</row>
    <row r="102" spans="1:100" s="14" customFormat="1" ht="250.5" thickBot="1">
      <c r="A102" s="104">
        <v>27</v>
      </c>
      <c r="B102" s="107" t="s">
        <v>57</v>
      </c>
      <c r="C102" s="104"/>
      <c r="D102" s="104"/>
      <c r="E102" s="104"/>
      <c r="F102" s="104"/>
      <c r="G102" s="104"/>
      <c r="H102" s="104"/>
      <c r="I102" s="104">
        <v>61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8"/>
      <c r="AB102" s="104"/>
      <c r="AC102" s="104"/>
      <c r="AD102" s="77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</row>
    <row r="103" spans="1:30" ht="83.25">
      <c r="A103" s="104">
        <v>5</v>
      </c>
      <c r="B103" s="107" t="s">
        <v>103</v>
      </c>
      <c r="C103" s="104"/>
      <c r="D103" s="104"/>
      <c r="E103" s="104"/>
      <c r="F103" s="104">
        <v>20</v>
      </c>
      <c r="G103" s="104"/>
      <c r="H103" s="104">
        <v>67</v>
      </c>
      <c r="I103" s="104">
        <v>31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>
        <v>4</v>
      </c>
      <c r="X103" s="104"/>
      <c r="Y103" s="104"/>
      <c r="Z103" s="104"/>
      <c r="AA103" s="108"/>
      <c r="AB103" s="104"/>
      <c r="AC103" s="104"/>
      <c r="AD103" s="77"/>
    </row>
    <row r="104" spans="1:30" ht="83.25">
      <c r="A104" s="104">
        <v>29</v>
      </c>
      <c r="B104" s="107" t="s">
        <v>144</v>
      </c>
      <c r="C104" s="104"/>
      <c r="D104" s="104"/>
      <c r="E104" s="104">
        <v>2.5</v>
      </c>
      <c r="F104" s="104"/>
      <c r="G104" s="104"/>
      <c r="H104" s="104"/>
      <c r="I104" s="104">
        <v>20</v>
      </c>
      <c r="J104" s="104"/>
      <c r="K104" s="104"/>
      <c r="L104" s="104"/>
      <c r="M104" s="104">
        <v>87</v>
      </c>
      <c r="N104" s="104"/>
      <c r="O104" s="104"/>
      <c r="P104" s="104"/>
      <c r="Q104" s="104"/>
      <c r="R104" s="104"/>
      <c r="S104" s="104"/>
      <c r="T104" s="104"/>
      <c r="U104" s="104"/>
      <c r="V104" s="104"/>
      <c r="W104" s="104">
        <v>5</v>
      </c>
      <c r="X104" s="104"/>
      <c r="Y104" s="104"/>
      <c r="Z104" s="104"/>
      <c r="AA104" s="108"/>
      <c r="AB104" s="104"/>
      <c r="AC104" s="104"/>
      <c r="AD104" s="77"/>
    </row>
    <row r="105" spans="1:30" ht="153.75" customHeight="1">
      <c r="A105" s="104">
        <v>16</v>
      </c>
      <c r="B105" s="107" t="s">
        <v>95</v>
      </c>
      <c r="C105" s="104"/>
      <c r="D105" s="104"/>
      <c r="E105" s="104"/>
      <c r="F105" s="104"/>
      <c r="G105" s="104">
        <v>25</v>
      </c>
      <c r="H105" s="104"/>
      <c r="I105" s="104">
        <v>127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>
        <v>9</v>
      </c>
      <c r="W105" s="104"/>
      <c r="X105" s="104"/>
      <c r="Y105" s="104"/>
      <c r="Z105" s="104"/>
      <c r="AA105" s="108"/>
      <c r="AB105" s="104"/>
      <c r="AC105" s="104"/>
      <c r="AD105" s="77"/>
    </row>
    <row r="106" spans="1:30" ht="83.25">
      <c r="A106" s="104">
        <v>17</v>
      </c>
      <c r="B106" s="107" t="s">
        <v>47</v>
      </c>
      <c r="C106" s="104"/>
      <c r="D106" s="104"/>
      <c r="E106" s="104"/>
      <c r="F106" s="104"/>
      <c r="G106" s="104"/>
      <c r="H106" s="104"/>
      <c r="I106" s="104"/>
      <c r="J106" s="104"/>
      <c r="K106" s="104">
        <v>33</v>
      </c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>
        <v>16</v>
      </c>
      <c r="Z106" s="104"/>
      <c r="AA106" s="108"/>
      <c r="AB106" s="104"/>
      <c r="AC106" s="104"/>
      <c r="AD106" s="77"/>
    </row>
    <row r="107" spans="1:30" ht="83.25">
      <c r="A107" s="104" t="s">
        <v>38</v>
      </c>
      <c r="B107" s="107" t="s">
        <v>35</v>
      </c>
      <c r="C107" s="104">
        <v>65</v>
      </c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8"/>
      <c r="AB107" s="104"/>
      <c r="AC107" s="104"/>
      <c r="AD107" s="77"/>
    </row>
    <row r="108" spans="1:30" ht="83.25">
      <c r="A108" s="104" t="s">
        <v>38</v>
      </c>
      <c r="B108" s="107" t="s">
        <v>9</v>
      </c>
      <c r="C108" s="104"/>
      <c r="D108" s="104">
        <v>30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8"/>
      <c r="AB108" s="104"/>
      <c r="AC108" s="104"/>
      <c r="AD108" s="77"/>
    </row>
    <row r="109" spans="1:30" ht="83.25">
      <c r="A109" s="104"/>
      <c r="B109" s="107" t="s">
        <v>36</v>
      </c>
      <c r="C109" s="104">
        <f aca="true" t="shared" si="16" ref="C109:AD109">SUM(C102:C108)</f>
        <v>65</v>
      </c>
      <c r="D109" s="104">
        <f t="shared" si="16"/>
        <v>30</v>
      </c>
      <c r="E109" s="104">
        <f t="shared" si="16"/>
        <v>2.5</v>
      </c>
      <c r="F109" s="104">
        <f t="shared" si="16"/>
        <v>20</v>
      </c>
      <c r="G109" s="104">
        <f t="shared" si="16"/>
        <v>25</v>
      </c>
      <c r="H109" s="104">
        <f t="shared" si="16"/>
        <v>67</v>
      </c>
      <c r="I109" s="104">
        <f t="shared" si="16"/>
        <v>239</v>
      </c>
      <c r="J109" s="104">
        <f t="shared" si="16"/>
        <v>0</v>
      </c>
      <c r="K109" s="104">
        <f t="shared" si="16"/>
        <v>33</v>
      </c>
      <c r="L109" s="104">
        <f t="shared" si="16"/>
        <v>0</v>
      </c>
      <c r="M109" s="104">
        <f t="shared" si="16"/>
        <v>87</v>
      </c>
      <c r="N109" s="104">
        <f t="shared" si="16"/>
        <v>0</v>
      </c>
      <c r="O109" s="104">
        <f t="shared" si="16"/>
        <v>0</v>
      </c>
      <c r="P109" s="104">
        <f t="shared" si="16"/>
        <v>0</v>
      </c>
      <c r="Q109" s="104">
        <f t="shared" si="16"/>
        <v>0</v>
      </c>
      <c r="R109" s="104">
        <f t="shared" si="16"/>
        <v>0</v>
      </c>
      <c r="S109" s="104">
        <f t="shared" si="16"/>
        <v>0</v>
      </c>
      <c r="T109" s="104">
        <f t="shared" si="16"/>
        <v>0</v>
      </c>
      <c r="U109" s="104">
        <f t="shared" si="16"/>
        <v>0</v>
      </c>
      <c r="V109" s="104">
        <f t="shared" si="16"/>
        <v>9</v>
      </c>
      <c r="W109" s="104">
        <f t="shared" si="16"/>
        <v>9</v>
      </c>
      <c r="X109" s="104">
        <f t="shared" si="16"/>
        <v>0</v>
      </c>
      <c r="Y109" s="104">
        <f t="shared" si="16"/>
        <v>16</v>
      </c>
      <c r="Z109" s="104">
        <f t="shared" si="16"/>
        <v>0</v>
      </c>
      <c r="AA109" s="108">
        <f t="shared" si="16"/>
        <v>0</v>
      </c>
      <c r="AB109" s="104">
        <f t="shared" si="16"/>
        <v>0</v>
      </c>
      <c r="AC109" s="104">
        <f t="shared" si="16"/>
        <v>0</v>
      </c>
      <c r="AD109" s="104">
        <f t="shared" si="16"/>
        <v>0</v>
      </c>
    </row>
    <row r="110" spans="1:30" ht="83.25">
      <c r="A110" s="128" t="s">
        <v>165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</row>
    <row r="111" spans="1:30" ht="83.25">
      <c r="A111" s="104">
        <v>13</v>
      </c>
      <c r="B111" s="107" t="s">
        <v>169</v>
      </c>
      <c r="C111" s="104"/>
      <c r="D111" s="104"/>
      <c r="E111" s="104"/>
      <c r="F111" s="104"/>
      <c r="G111" s="104"/>
      <c r="H111" s="104"/>
      <c r="I111" s="104"/>
      <c r="J111" s="104">
        <v>23</v>
      </c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>
        <v>11</v>
      </c>
      <c r="Z111" s="104"/>
      <c r="AA111" s="108"/>
      <c r="AB111" s="104"/>
      <c r="AC111" s="104"/>
      <c r="AD111" s="104"/>
    </row>
    <row r="112" spans="1:30" ht="83.25">
      <c r="A112" s="104" t="s">
        <v>38</v>
      </c>
      <c r="B112" s="107" t="s">
        <v>167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>
        <v>30</v>
      </c>
      <c r="AA112" s="108"/>
      <c r="AB112" s="104"/>
      <c r="AC112" s="104"/>
      <c r="AD112" s="104"/>
    </row>
    <row r="113" spans="1:30" ht="83.25">
      <c r="A113" s="104"/>
      <c r="B113" s="107" t="s">
        <v>36</v>
      </c>
      <c r="C113" s="104">
        <f aca="true" t="shared" si="17" ref="C113:AD113">C111+C112</f>
        <v>0</v>
      </c>
      <c r="D113" s="104">
        <f t="shared" si="17"/>
        <v>0</v>
      </c>
      <c r="E113" s="104">
        <f t="shared" si="17"/>
        <v>0</v>
      </c>
      <c r="F113" s="104">
        <f t="shared" si="17"/>
        <v>0</v>
      </c>
      <c r="G113" s="104">
        <f t="shared" si="17"/>
        <v>0</v>
      </c>
      <c r="H113" s="104">
        <f t="shared" si="17"/>
        <v>0</v>
      </c>
      <c r="I113" s="104">
        <f t="shared" si="17"/>
        <v>0</v>
      </c>
      <c r="J113" s="104">
        <f t="shared" si="17"/>
        <v>23</v>
      </c>
      <c r="K113" s="104">
        <f t="shared" si="17"/>
        <v>0</v>
      </c>
      <c r="L113" s="104">
        <f t="shared" si="17"/>
        <v>0</v>
      </c>
      <c r="M113" s="104">
        <f t="shared" si="17"/>
        <v>0</v>
      </c>
      <c r="N113" s="104">
        <f t="shared" si="17"/>
        <v>0</v>
      </c>
      <c r="O113" s="104">
        <f t="shared" si="17"/>
        <v>0</v>
      </c>
      <c r="P113" s="104">
        <f t="shared" si="17"/>
        <v>0</v>
      </c>
      <c r="Q113" s="104">
        <f t="shared" si="17"/>
        <v>0</v>
      </c>
      <c r="R113" s="104">
        <f t="shared" si="17"/>
        <v>0</v>
      </c>
      <c r="S113" s="104">
        <f t="shared" si="17"/>
        <v>0</v>
      </c>
      <c r="T113" s="104">
        <f t="shared" si="17"/>
        <v>0</v>
      </c>
      <c r="U113" s="104">
        <f t="shared" si="17"/>
        <v>0</v>
      </c>
      <c r="V113" s="104">
        <f t="shared" si="17"/>
        <v>0</v>
      </c>
      <c r="W113" s="104">
        <f t="shared" si="17"/>
        <v>0</v>
      </c>
      <c r="X113" s="104">
        <f t="shared" si="17"/>
        <v>0</v>
      </c>
      <c r="Y113" s="104">
        <f t="shared" si="17"/>
        <v>11</v>
      </c>
      <c r="Z113" s="104">
        <f t="shared" si="17"/>
        <v>30</v>
      </c>
      <c r="AA113" s="104">
        <f t="shared" si="17"/>
        <v>0</v>
      </c>
      <c r="AB113" s="104">
        <f t="shared" si="17"/>
        <v>0</v>
      </c>
      <c r="AC113" s="104">
        <f t="shared" si="17"/>
        <v>0</v>
      </c>
      <c r="AD113" s="104">
        <f t="shared" si="17"/>
        <v>0</v>
      </c>
    </row>
    <row r="114" spans="1:30" ht="84" thickBot="1">
      <c r="A114" s="104"/>
      <c r="B114" s="107" t="s">
        <v>55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8"/>
      <c r="AB114" s="104"/>
      <c r="AC114" s="104"/>
      <c r="AD114" s="106">
        <v>3.3</v>
      </c>
    </row>
    <row r="115" spans="1:30" s="14" customFormat="1" ht="84" thickBot="1">
      <c r="A115" s="104"/>
      <c r="B115" s="110" t="s">
        <v>172</v>
      </c>
      <c r="C115" s="104">
        <f aca="true" t="shared" si="18" ref="C115:AC115">C100+C109</f>
        <v>99</v>
      </c>
      <c r="D115" s="104">
        <f t="shared" si="18"/>
        <v>50</v>
      </c>
      <c r="E115" s="104">
        <f t="shared" si="18"/>
        <v>6.5</v>
      </c>
      <c r="F115" s="104">
        <f t="shared" si="18"/>
        <v>20</v>
      </c>
      <c r="G115" s="104">
        <f t="shared" si="18"/>
        <v>25</v>
      </c>
      <c r="H115" s="104">
        <f t="shared" si="18"/>
        <v>67</v>
      </c>
      <c r="I115" s="104">
        <f t="shared" si="18"/>
        <v>239</v>
      </c>
      <c r="J115" s="104">
        <f t="shared" si="18"/>
        <v>8.3</v>
      </c>
      <c r="K115" s="104">
        <f t="shared" si="18"/>
        <v>33</v>
      </c>
      <c r="L115" s="104">
        <f t="shared" si="18"/>
        <v>0</v>
      </c>
      <c r="M115" s="104">
        <f t="shared" si="18"/>
        <v>87</v>
      </c>
      <c r="N115" s="104">
        <f t="shared" si="18"/>
        <v>0</v>
      </c>
      <c r="O115" s="104">
        <f t="shared" si="18"/>
        <v>0</v>
      </c>
      <c r="P115" s="104">
        <f t="shared" si="18"/>
        <v>0</v>
      </c>
      <c r="Q115" s="104">
        <f t="shared" si="18"/>
        <v>66</v>
      </c>
      <c r="R115" s="104">
        <f t="shared" si="18"/>
        <v>0</v>
      </c>
      <c r="S115" s="104">
        <f t="shared" si="18"/>
        <v>95</v>
      </c>
      <c r="T115" s="104">
        <f t="shared" si="18"/>
        <v>0</v>
      </c>
      <c r="U115" s="104">
        <f t="shared" si="18"/>
        <v>4</v>
      </c>
      <c r="V115" s="104">
        <f t="shared" si="18"/>
        <v>13</v>
      </c>
      <c r="W115" s="104">
        <f t="shared" si="18"/>
        <v>9</v>
      </c>
      <c r="X115" s="104">
        <f t="shared" si="18"/>
        <v>5</v>
      </c>
      <c r="Y115" s="104">
        <f t="shared" si="18"/>
        <v>40</v>
      </c>
      <c r="Z115" s="104">
        <f t="shared" si="18"/>
        <v>0</v>
      </c>
      <c r="AA115" s="104">
        <f t="shared" si="18"/>
        <v>0.5</v>
      </c>
      <c r="AB115" s="104">
        <f t="shared" si="18"/>
        <v>0</v>
      </c>
      <c r="AC115" s="104">
        <f t="shared" si="18"/>
        <v>0</v>
      </c>
      <c r="AD115" s="106">
        <v>3.3</v>
      </c>
    </row>
    <row r="116" spans="1:100" s="102" customFormat="1" ht="167.25" thickBot="1">
      <c r="A116" s="104"/>
      <c r="B116" s="110" t="s">
        <v>173</v>
      </c>
      <c r="C116" s="104">
        <f aca="true" t="shared" si="19" ref="C116:AC116">C100+C109+C113</f>
        <v>99</v>
      </c>
      <c r="D116" s="104">
        <f t="shared" si="19"/>
        <v>50</v>
      </c>
      <c r="E116" s="104">
        <f t="shared" si="19"/>
        <v>6.5</v>
      </c>
      <c r="F116" s="104">
        <f t="shared" si="19"/>
        <v>20</v>
      </c>
      <c r="G116" s="104">
        <f t="shared" si="19"/>
        <v>25</v>
      </c>
      <c r="H116" s="104">
        <f t="shared" si="19"/>
        <v>67</v>
      </c>
      <c r="I116" s="104">
        <f t="shared" si="19"/>
        <v>239</v>
      </c>
      <c r="J116" s="104">
        <f t="shared" si="19"/>
        <v>31.3</v>
      </c>
      <c r="K116" s="104">
        <f t="shared" si="19"/>
        <v>33</v>
      </c>
      <c r="L116" s="104">
        <f t="shared" si="19"/>
        <v>0</v>
      </c>
      <c r="M116" s="104">
        <f t="shared" si="19"/>
        <v>87</v>
      </c>
      <c r="N116" s="104">
        <f t="shared" si="19"/>
        <v>0</v>
      </c>
      <c r="O116" s="104">
        <f t="shared" si="19"/>
        <v>0</v>
      </c>
      <c r="P116" s="104">
        <f t="shared" si="19"/>
        <v>0</v>
      </c>
      <c r="Q116" s="104">
        <f t="shared" si="19"/>
        <v>66</v>
      </c>
      <c r="R116" s="104">
        <f t="shared" si="19"/>
        <v>0</v>
      </c>
      <c r="S116" s="104">
        <f t="shared" si="19"/>
        <v>95</v>
      </c>
      <c r="T116" s="104">
        <f t="shared" si="19"/>
        <v>0</v>
      </c>
      <c r="U116" s="104">
        <f t="shared" si="19"/>
        <v>4</v>
      </c>
      <c r="V116" s="104">
        <f t="shared" si="19"/>
        <v>13</v>
      </c>
      <c r="W116" s="104">
        <f t="shared" si="19"/>
        <v>9</v>
      </c>
      <c r="X116" s="104">
        <f t="shared" si="19"/>
        <v>5</v>
      </c>
      <c r="Y116" s="104">
        <f t="shared" si="19"/>
        <v>51</v>
      </c>
      <c r="Z116" s="104">
        <f t="shared" si="19"/>
        <v>30</v>
      </c>
      <c r="AA116" s="104">
        <f t="shared" si="19"/>
        <v>0.5</v>
      </c>
      <c r="AB116" s="104">
        <f t="shared" si="19"/>
        <v>0</v>
      </c>
      <c r="AC116" s="104">
        <f t="shared" si="19"/>
        <v>0</v>
      </c>
      <c r="AD116" s="104">
        <v>3.3</v>
      </c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</row>
    <row r="117" spans="1:100" s="12" customFormat="1" ht="98.25" customHeight="1">
      <c r="A117" s="127" t="s">
        <v>175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</row>
    <row r="118" spans="1:100" s="63" customFormat="1" ht="71.25" customHeight="1" thickBot="1">
      <c r="A118" s="127" t="s">
        <v>15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</row>
    <row r="119" spans="1:30" ht="70.5" customHeight="1">
      <c r="A119" s="128" t="s">
        <v>37</v>
      </c>
      <c r="B119" s="127" t="s">
        <v>22</v>
      </c>
      <c r="C119" s="126" t="s">
        <v>68</v>
      </c>
      <c r="D119" s="126" t="s">
        <v>69</v>
      </c>
      <c r="E119" s="126" t="s">
        <v>70</v>
      </c>
      <c r="F119" s="126" t="s">
        <v>71</v>
      </c>
      <c r="G119" s="126" t="s">
        <v>72</v>
      </c>
      <c r="H119" s="126" t="s">
        <v>151</v>
      </c>
      <c r="I119" s="126" t="s">
        <v>152</v>
      </c>
      <c r="J119" s="126" t="s">
        <v>73</v>
      </c>
      <c r="K119" s="126" t="s">
        <v>74</v>
      </c>
      <c r="L119" s="126" t="s">
        <v>97</v>
      </c>
      <c r="M119" s="126" t="s">
        <v>153</v>
      </c>
      <c r="N119" s="126" t="s">
        <v>154</v>
      </c>
      <c r="O119" s="126" t="s">
        <v>155</v>
      </c>
      <c r="P119" s="126" t="s">
        <v>75</v>
      </c>
      <c r="Q119" s="126" t="s">
        <v>76</v>
      </c>
      <c r="R119" s="126" t="s">
        <v>122</v>
      </c>
      <c r="S119" s="126" t="s">
        <v>77</v>
      </c>
      <c r="T119" s="126" t="s">
        <v>78</v>
      </c>
      <c r="U119" s="126" t="s">
        <v>79</v>
      </c>
      <c r="V119" s="126" t="s">
        <v>80</v>
      </c>
      <c r="W119" s="126" t="s">
        <v>81</v>
      </c>
      <c r="X119" s="126" t="s">
        <v>156</v>
      </c>
      <c r="Y119" s="126" t="s">
        <v>82</v>
      </c>
      <c r="Z119" s="126" t="s">
        <v>83</v>
      </c>
      <c r="AA119" s="129" t="s">
        <v>84</v>
      </c>
      <c r="AB119" s="126" t="s">
        <v>123</v>
      </c>
      <c r="AC119" s="126" t="s">
        <v>87</v>
      </c>
      <c r="AD119" s="126" t="s">
        <v>53</v>
      </c>
    </row>
    <row r="120" spans="1:30" ht="409.5" customHeight="1">
      <c r="A120" s="128"/>
      <c r="B120" s="127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9"/>
      <c r="AB120" s="126"/>
      <c r="AC120" s="126"/>
      <c r="AD120" s="126"/>
    </row>
    <row r="121" spans="1:30" ht="84" thickBot="1">
      <c r="A121" s="104">
        <v>1</v>
      </c>
      <c r="B121" s="105">
        <v>2</v>
      </c>
      <c r="C121" s="104">
        <v>3</v>
      </c>
      <c r="D121" s="104">
        <v>4</v>
      </c>
      <c r="E121" s="104">
        <v>5</v>
      </c>
      <c r="F121" s="104">
        <v>6</v>
      </c>
      <c r="G121" s="104">
        <v>7</v>
      </c>
      <c r="H121" s="104" t="s">
        <v>54</v>
      </c>
      <c r="I121" s="104">
        <v>9</v>
      </c>
      <c r="J121" s="104">
        <v>10</v>
      </c>
      <c r="K121" s="104">
        <v>11</v>
      </c>
      <c r="L121" s="104">
        <v>12</v>
      </c>
      <c r="M121" s="104">
        <v>13</v>
      </c>
      <c r="N121" s="104">
        <v>14</v>
      </c>
      <c r="O121" s="104">
        <v>15</v>
      </c>
      <c r="P121" s="104">
        <v>16</v>
      </c>
      <c r="Q121" s="104">
        <v>17</v>
      </c>
      <c r="R121" s="104">
        <v>18</v>
      </c>
      <c r="S121" s="104">
        <v>19</v>
      </c>
      <c r="T121" s="104">
        <v>20</v>
      </c>
      <c r="U121" s="104">
        <v>21</v>
      </c>
      <c r="V121" s="104">
        <v>22</v>
      </c>
      <c r="W121" s="104">
        <v>23</v>
      </c>
      <c r="X121" s="104">
        <v>24</v>
      </c>
      <c r="Y121" s="104">
        <v>25</v>
      </c>
      <c r="Z121" s="104">
        <v>26</v>
      </c>
      <c r="AA121" s="105">
        <v>27</v>
      </c>
      <c r="AB121" s="104">
        <v>28</v>
      </c>
      <c r="AC121" s="104">
        <v>29</v>
      </c>
      <c r="AD121" s="106">
        <v>30</v>
      </c>
    </row>
    <row r="122" spans="1:100" s="14" customFormat="1" ht="71.25" customHeight="1" thickBot="1">
      <c r="A122" s="127" t="s">
        <v>63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</row>
    <row r="123" spans="1:30" ht="83.25">
      <c r="A123" s="104">
        <v>21</v>
      </c>
      <c r="B123" s="107" t="s">
        <v>119</v>
      </c>
      <c r="C123" s="104"/>
      <c r="D123" s="104"/>
      <c r="E123" s="104"/>
      <c r="F123" s="104">
        <v>12</v>
      </c>
      <c r="G123" s="104"/>
      <c r="H123" s="104"/>
      <c r="I123" s="104"/>
      <c r="J123" s="104"/>
      <c r="K123" s="104"/>
      <c r="L123" s="104"/>
      <c r="M123" s="104"/>
      <c r="N123" s="104"/>
      <c r="O123" s="106"/>
      <c r="P123" s="104"/>
      <c r="Q123" s="104">
        <v>184</v>
      </c>
      <c r="R123" s="104"/>
      <c r="S123" s="104"/>
      <c r="T123" s="104"/>
      <c r="U123" s="104"/>
      <c r="V123" s="104">
        <v>1.3</v>
      </c>
      <c r="W123" s="104"/>
      <c r="X123" s="104"/>
      <c r="Y123" s="104">
        <v>2</v>
      </c>
      <c r="Z123" s="104"/>
      <c r="AA123" s="108"/>
      <c r="AB123" s="104"/>
      <c r="AC123" s="104"/>
      <c r="AD123" s="77"/>
    </row>
    <row r="124" spans="1:30" ht="166.5">
      <c r="A124" s="104">
        <v>2</v>
      </c>
      <c r="B124" s="107" t="s">
        <v>98</v>
      </c>
      <c r="C124" s="104"/>
      <c r="D124" s="104"/>
      <c r="E124" s="104"/>
      <c r="F124" s="104"/>
      <c r="G124" s="104"/>
      <c r="H124" s="104"/>
      <c r="I124" s="109"/>
      <c r="J124" s="109"/>
      <c r="K124" s="104"/>
      <c r="L124" s="104"/>
      <c r="M124" s="104"/>
      <c r="N124" s="104"/>
      <c r="O124" s="104"/>
      <c r="P124" s="104"/>
      <c r="Q124" s="104">
        <v>180</v>
      </c>
      <c r="R124" s="104"/>
      <c r="S124" s="104"/>
      <c r="T124" s="104"/>
      <c r="U124" s="104"/>
      <c r="V124" s="104"/>
      <c r="W124" s="104"/>
      <c r="X124" s="104"/>
      <c r="Y124" s="104">
        <v>16</v>
      </c>
      <c r="Z124" s="104"/>
      <c r="AA124" s="108"/>
      <c r="AB124" s="104">
        <v>2</v>
      </c>
      <c r="AC124" s="104"/>
      <c r="AD124" s="77"/>
    </row>
    <row r="125" spans="1:30" ht="83.25">
      <c r="A125" s="104" t="s">
        <v>38</v>
      </c>
      <c r="B125" s="107" t="s">
        <v>9</v>
      </c>
      <c r="C125" s="104"/>
      <c r="D125" s="104">
        <v>20</v>
      </c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8"/>
      <c r="AB125" s="104"/>
      <c r="AC125" s="104"/>
      <c r="AD125" s="77"/>
    </row>
    <row r="126" spans="1:30" ht="83.25">
      <c r="A126" s="104" t="s">
        <v>38</v>
      </c>
      <c r="B126" s="107" t="s">
        <v>96</v>
      </c>
      <c r="C126" s="104">
        <v>25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8"/>
      <c r="AB126" s="104"/>
      <c r="AC126" s="104"/>
      <c r="AD126" s="77"/>
    </row>
    <row r="127" spans="1:30" ht="83.25">
      <c r="A127" s="104">
        <v>70</v>
      </c>
      <c r="B127" s="107" t="s">
        <v>91</v>
      </c>
      <c r="C127" s="104"/>
      <c r="D127" s="104"/>
      <c r="E127" s="104"/>
      <c r="F127" s="104"/>
      <c r="G127" s="104"/>
      <c r="H127" s="104"/>
      <c r="I127" s="109"/>
      <c r="J127" s="109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>
        <v>16</v>
      </c>
      <c r="U127" s="104"/>
      <c r="V127" s="104"/>
      <c r="W127" s="104"/>
      <c r="X127" s="104"/>
      <c r="Y127" s="104"/>
      <c r="Z127" s="104"/>
      <c r="AA127" s="108"/>
      <c r="AB127" s="104"/>
      <c r="AC127" s="104"/>
      <c r="AD127" s="77"/>
    </row>
    <row r="128" spans="1:30" ht="166.5">
      <c r="A128" s="104" t="s">
        <v>38</v>
      </c>
      <c r="B128" s="107" t="s">
        <v>107</v>
      </c>
      <c r="C128" s="104"/>
      <c r="D128" s="104"/>
      <c r="E128" s="104"/>
      <c r="F128" s="104"/>
      <c r="G128" s="104"/>
      <c r="H128" s="104"/>
      <c r="I128" s="104"/>
      <c r="J128" s="109">
        <v>160</v>
      </c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8"/>
      <c r="AB128" s="104"/>
      <c r="AC128" s="104"/>
      <c r="AD128" s="77"/>
    </row>
    <row r="129" spans="1:30" ht="84" thickBot="1">
      <c r="A129" s="104"/>
      <c r="B129" s="107" t="s">
        <v>36</v>
      </c>
      <c r="C129" s="104">
        <f aca="true" t="shared" si="20" ref="C129:AD129">SUM(C123:C128)</f>
        <v>25</v>
      </c>
      <c r="D129" s="104">
        <f t="shared" si="20"/>
        <v>20</v>
      </c>
      <c r="E129" s="104">
        <f t="shared" si="20"/>
        <v>0</v>
      </c>
      <c r="F129" s="104">
        <f t="shared" si="20"/>
        <v>12</v>
      </c>
      <c r="G129" s="104">
        <f t="shared" si="20"/>
        <v>0</v>
      </c>
      <c r="H129" s="104">
        <f t="shared" si="20"/>
        <v>0</v>
      </c>
      <c r="I129" s="104">
        <f t="shared" si="20"/>
        <v>0</v>
      </c>
      <c r="J129" s="104">
        <f t="shared" si="20"/>
        <v>160</v>
      </c>
      <c r="K129" s="104">
        <f t="shared" si="20"/>
        <v>0</v>
      </c>
      <c r="L129" s="104">
        <f t="shared" si="20"/>
        <v>0</v>
      </c>
      <c r="M129" s="104">
        <f t="shared" si="20"/>
        <v>0</v>
      </c>
      <c r="N129" s="104">
        <f t="shared" si="20"/>
        <v>0</v>
      </c>
      <c r="O129" s="104">
        <f t="shared" si="20"/>
        <v>0</v>
      </c>
      <c r="P129" s="104">
        <f t="shared" si="20"/>
        <v>0</v>
      </c>
      <c r="Q129" s="104">
        <f t="shared" si="20"/>
        <v>364</v>
      </c>
      <c r="R129" s="104">
        <f t="shared" si="20"/>
        <v>0</v>
      </c>
      <c r="S129" s="104">
        <f t="shared" si="20"/>
        <v>0</v>
      </c>
      <c r="T129" s="104">
        <f t="shared" si="20"/>
        <v>16</v>
      </c>
      <c r="U129" s="104">
        <f t="shared" si="20"/>
        <v>0</v>
      </c>
      <c r="V129" s="104">
        <f t="shared" si="20"/>
        <v>1.3</v>
      </c>
      <c r="W129" s="104">
        <f t="shared" si="20"/>
        <v>0</v>
      </c>
      <c r="X129" s="104">
        <f t="shared" si="20"/>
        <v>0</v>
      </c>
      <c r="Y129" s="104">
        <f t="shared" si="20"/>
        <v>18</v>
      </c>
      <c r="Z129" s="104">
        <f t="shared" si="20"/>
        <v>0</v>
      </c>
      <c r="AA129" s="108">
        <f t="shared" si="20"/>
        <v>0</v>
      </c>
      <c r="AB129" s="104">
        <f t="shared" si="20"/>
        <v>2</v>
      </c>
      <c r="AC129" s="104">
        <f t="shared" si="20"/>
        <v>0</v>
      </c>
      <c r="AD129" s="104">
        <f t="shared" si="20"/>
        <v>0</v>
      </c>
    </row>
    <row r="130" spans="1:100" s="14" customFormat="1" ht="84" thickBot="1">
      <c r="A130" s="127" t="s">
        <v>64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</row>
    <row r="131" spans="1:30" ht="166.5">
      <c r="A131" s="104">
        <v>44</v>
      </c>
      <c r="B131" s="107" t="s">
        <v>162</v>
      </c>
      <c r="C131" s="104"/>
      <c r="D131" s="104"/>
      <c r="E131" s="104"/>
      <c r="F131" s="104"/>
      <c r="G131" s="104"/>
      <c r="H131" s="104"/>
      <c r="I131" s="104">
        <v>88</v>
      </c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>
        <v>3</v>
      </c>
      <c r="X131" s="104"/>
      <c r="Y131" s="104"/>
      <c r="Z131" s="104"/>
      <c r="AA131" s="108"/>
      <c r="AB131" s="104"/>
      <c r="AC131" s="104"/>
      <c r="AD131" s="77"/>
    </row>
    <row r="132" spans="1:30" ht="166.5">
      <c r="A132" s="104">
        <v>40</v>
      </c>
      <c r="B132" s="107" t="s">
        <v>104</v>
      </c>
      <c r="C132" s="104"/>
      <c r="D132" s="104"/>
      <c r="E132" s="104"/>
      <c r="F132" s="104"/>
      <c r="G132" s="104">
        <v>10</v>
      </c>
      <c r="H132" s="104">
        <v>100</v>
      </c>
      <c r="I132" s="104">
        <v>24.5</v>
      </c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>
        <v>4</v>
      </c>
      <c r="W132" s="104"/>
      <c r="X132" s="104"/>
      <c r="Y132" s="104"/>
      <c r="Z132" s="104"/>
      <c r="AA132" s="108"/>
      <c r="AB132" s="104"/>
      <c r="AC132" s="104"/>
      <c r="AD132" s="77"/>
    </row>
    <row r="133" spans="1:30" ht="166.5">
      <c r="A133" s="104">
        <v>14</v>
      </c>
      <c r="B133" s="107" t="s">
        <v>106</v>
      </c>
      <c r="C133" s="104">
        <v>15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>
        <v>123</v>
      </c>
      <c r="O133" s="104"/>
      <c r="P133" s="104"/>
      <c r="Q133" s="104"/>
      <c r="R133" s="104"/>
      <c r="S133" s="104"/>
      <c r="T133" s="104"/>
      <c r="U133" s="104"/>
      <c r="V133" s="104">
        <v>6</v>
      </c>
      <c r="W133" s="104"/>
      <c r="X133" s="104"/>
      <c r="Y133" s="104"/>
      <c r="Z133" s="104"/>
      <c r="AA133" s="108"/>
      <c r="AB133" s="104"/>
      <c r="AC133" s="104"/>
      <c r="AD133" s="77"/>
    </row>
    <row r="134" spans="1:30" ht="83.25">
      <c r="A134" s="104">
        <v>71</v>
      </c>
      <c r="B134" s="107" t="s">
        <v>39</v>
      </c>
      <c r="C134" s="104"/>
      <c r="D134" s="104"/>
      <c r="E134" s="104">
        <v>2</v>
      </c>
      <c r="F134" s="104"/>
      <c r="G134" s="104"/>
      <c r="H134" s="104"/>
      <c r="I134" s="104">
        <v>233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>
        <v>5</v>
      </c>
      <c r="X134" s="104"/>
      <c r="Y134" s="104">
        <v>0.8</v>
      </c>
      <c r="Z134" s="104"/>
      <c r="AA134" s="108"/>
      <c r="AB134" s="104"/>
      <c r="AC134" s="104"/>
      <c r="AD134" s="77"/>
    </row>
    <row r="135" spans="1:30" ht="83.25">
      <c r="A135" s="104">
        <v>25</v>
      </c>
      <c r="B135" s="107" t="s">
        <v>44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>
        <v>200</v>
      </c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8"/>
      <c r="AB135" s="104"/>
      <c r="AC135" s="104"/>
      <c r="AD135" s="77"/>
    </row>
    <row r="136" spans="1:30" ht="83.25">
      <c r="A136" s="104" t="s">
        <v>38</v>
      </c>
      <c r="B136" s="107" t="s">
        <v>35</v>
      </c>
      <c r="C136" s="104">
        <v>65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8"/>
      <c r="AB136" s="104"/>
      <c r="AC136" s="104"/>
      <c r="AD136" s="77"/>
    </row>
    <row r="137" spans="1:30" ht="84" thickBot="1">
      <c r="A137" s="104" t="s">
        <v>38</v>
      </c>
      <c r="B137" s="107" t="s">
        <v>9</v>
      </c>
      <c r="C137" s="104"/>
      <c r="D137" s="104">
        <v>30</v>
      </c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8"/>
      <c r="AB137" s="104"/>
      <c r="AC137" s="104"/>
      <c r="AD137" s="77"/>
    </row>
    <row r="138" spans="1:30" s="14" customFormat="1" ht="84" thickBot="1">
      <c r="A138" s="104"/>
      <c r="B138" s="107" t="s">
        <v>36</v>
      </c>
      <c r="C138" s="104">
        <f aca="true" t="shared" si="21" ref="C138:AD138">SUM(C131:C137)</f>
        <v>80</v>
      </c>
      <c r="D138" s="104">
        <f t="shared" si="21"/>
        <v>30</v>
      </c>
      <c r="E138" s="104">
        <f t="shared" si="21"/>
        <v>2</v>
      </c>
      <c r="F138" s="104">
        <f t="shared" si="21"/>
        <v>0</v>
      </c>
      <c r="G138" s="104">
        <f t="shared" si="21"/>
        <v>10</v>
      </c>
      <c r="H138" s="104">
        <f t="shared" si="21"/>
        <v>100</v>
      </c>
      <c r="I138" s="104">
        <f t="shared" si="21"/>
        <v>345.5</v>
      </c>
      <c r="J138" s="104">
        <f t="shared" si="21"/>
        <v>0</v>
      </c>
      <c r="K138" s="104">
        <f t="shared" si="21"/>
        <v>0</v>
      </c>
      <c r="L138" s="104">
        <f t="shared" si="21"/>
        <v>200</v>
      </c>
      <c r="M138" s="104">
        <f t="shared" si="21"/>
        <v>0</v>
      </c>
      <c r="N138" s="104">
        <f t="shared" si="21"/>
        <v>123</v>
      </c>
      <c r="O138" s="104">
        <f t="shared" si="21"/>
        <v>0</v>
      </c>
      <c r="P138" s="104">
        <f t="shared" si="21"/>
        <v>0</v>
      </c>
      <c r="Q138" s="104">
        <f t="shared" si="21"/>
        <v>0</v>
      </c>
      <c r="R138" s="104">
        <f t="shared" si="21"/>
        <v>0</v>
      </c>
      <c r="S138" s="104">
        <f t="shared" si="21"/>
        <v>0</v>
      </c>
      <c r="T138" s="104">
        <f t="shared" si="21"/>
        <v>0</v>
      </c>
      <c r="U138" s="104">
        <f t="shared" si="21"/>
        <v>0</v>
      </c>
      <c r="V138" s="104">
        <f t="shared" si="21"/>
        <v>10</v>
      </c>
      <c r="W138" s="104">
        <f t="shared" si="21"/>
        <v>8</v>
      </c>
      <c r="X138" s="104">
        <f t="shared" si="21"/>
        <v>0</v>
      </c>
      <c r="Y138" s="104">
        <f t="shared" si="21"/>
        <v>0.8</v>
      </c>
      <c r="Z138" s="104">
        <f t="shared" si="21"/>
        <v>0</v>
      </c>
      <c r="AA138" s="108">
        <f t="shared" si="21"/>
        <v>0</v>
      </c>
      <c r="AB138" s="104">
        <f t="shared" si="21"/>
        <v>0</v>
      </c>
      <c r="AC138" s="104">
        <f t="shared" si="21"/>
        <v>0</v>
      </c>
      <c r="AD138" s="104">
        <f t="shared" si="21"/>
        <v>0</v>
      </c>
    </row>
    <row r="139" spans="1:30" ht="83.25">
      <c r="A139" s="128" t="s">
        <v>165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</row>
    <row r="140" spans="1:30" ht="166.5">
      <c r="A140" s="104">
        <v>78</v>
      </c>
      <c r="B140" s="107" t="s">
        <v>174</v>
      </c>
      <c r="C140" s="104"/>
      <c r="D140" s="104"/>
      <c r="E140" s="104"/>
      <c r="F140" s="104"/>
      <c r="G140" s="104"/>
      <c r="H140" s="104"/>
      <c r="I140" s="104"/>
      <c r="J140" s="104">
        <v>24</v>
      </c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>
        <v>10</v>
      </c>
      <c r="Z140" s="104"/>
      <c r="AA140" s="108"/>
      <c r="AB140" s="104"/>
      <c r="AC140" s="104"/>
      <c r="AD140" s="104"/>
    </row>
    <row r="141" spans="1:30" ht="83.25">
      <c r="A141" s="104" t="s">
        <v>38</v>
      </c>
      <c r="B141" s="107" t="s">
        <v>166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>
        <v>30</v>
      </c>
      <c r="AA141" s="108"/>
      <c r="AB141" s="104"/>
      <c r="AC141" s="104"/>
      <c r="AD141" s="104"/>
    </row>
    <row r="142" spans="1:30" ht="83.25">
      <c r="A142" s="104"/>
      <c r="B142" s="107" t="s">
        <v>36</v>
      </c>
      <c r="C142" s="104">
        <f aca="true" t="shared" si="22" ref="C142:AD142">C140+C141</f>
        <v>0</v>
      </c>
      <c r="D142" s="104">
        <f t="shared" si="22"/>
        <v>0</v>
      </c>
      <c r="E142" s="104">
        <f t="shared" si="22"/>
        <v>0</v>
      </c>
      <c r="F142" s="104">
        <f t="shared" si="22"/>
        <v>0</v>
      </c>
      <c r="G142" s="104">
        <f t="shared" si="22"/>
        <v>0</v>
      </c>
      <c r="H142" s="104">
        <f t="shared" si="22"/>
        <v>0</v>
      </c>
      <c r="I142" s="104">
        <f t="shared" si="22"/>
        <v>0</v>
      </c>
      <c r="J142" s="104">
        <f t="shared" si="22"/>
        <v>24</v>
      </c>
      <c r="K142" s="104">
        <f t="shared" si="22"/>
        <v>0</v>
      </c>
      <c r="L142" s="104">
        <f t="shared" si="22"/>
        <v>0</v>
      </c>
      <c r="M142" s="104">
        <f t="shared" si="22"/>
        <v>0</v>
      </c>
      <c r="N142" s="104">
        <f t="shared" si="22"/>
        <v>0</v>
      </c>
      <c r="O142" s="104">
        <f t="shared" si="22"/>
        <v>0</v>
      </c>
      <c r="P142" s="104">
        <f t="shared" si="22"/>
        <v>0</v>
      </c>
      <c r="Q142" s="104">
        <f t="shared" si="22"/>
        <v>0</v>
      </c>
      <c r="R142" s="104">
        <f t="shared" si="22"/>
        <v>0</v>
      </c>
      <c r="S142" s="104">
        <f t="shared" si="22"/>
        <v>0</v>
      </c>
      <c r="T142" s="104">
        <f t="shared" si="22"/>
        <v>0</v>
      </c>
      <c r="U142" s="104">
        <f t="shared" si="22"/>
        <v>0</v>
      </c>
      <c r="V142" s="104">
        <f t="shared" si="22"/>
        <v>0</v>
      </c>
      <c r="W142" s="104">
        <f t="shared" si="22"/>
        <v>0</v>
      </c>
      <c r="X142" s="104">
        <f t="shared" si="22"/>
        <v>0</v>
      </c>
      <c r="Y142" s="104">
        <f t="shared" si="22"/>
        <v>10</v>
      </c>
      <c r="Z142" s="104">
        <f t="shared" si="22"/>
        <v>30</v>
      </c>
      <c r="AA142" s="104">
        <f t="shared" si="22"/>
        <v>0</v>
      </c>
      <c r="AB142" s="104">
        <f t="shared" si="22"/>
        <v>0</v>
      </c>
      <c r="AC142" s="104">
        <f t="shared" si="22"/>
        <v>0</v>
      </c>
      <c r="AD142" s="104">
        <f t="shared" si="22"/>
        <v>0</v>
      </c>
    </row>
    <row r="143" spans="1:30" ht="84" thickBot="1">
      <c r="A143" s="104"/>
      <c r="B143" s="107" t="s">
        <v>55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8"/>
      <c r="AB143" s="104"/>
      <c r="AC143" s="104"/>
      <c r="AD143" s="106">
        <v>3.3</v>
      </c>
    </row>
    <row r="144" spans="1:30" s="14" customFormat="1" ht="84" thickBot="1">
      <c r="A144" s="104"/>
      <c r="B144" s="110" t="s">
        <v>172</v>
      </c>
      <c r="C144" s="104">
        <f aca="true" t="shared" si="23" ref="C144:AC144">C129+C138</f>
        <v>105</v>
      </c>
      <c r="D144" s="104">
        <f t="shared" si="23"/>
        <v>50</v>
      </c>
      <c r="E144" s="104">
        <f t="shared" si="23"/>
        <v>2</v>
      </c>
      <c r="F144" s="104">
        <f t="shared" si="23"/>
        <v>12</v>
      </c>
      <c r="G144" s="104">
        <f t="shared" si="23"/>
        <v>10</v>
      </c>
      <c r="H144" s="104">
        <f t="shared" si="23"/>
        <v>100</v>
      </c>
      <c r="I144" s="104">
        <f t="shared" si="23"/>
        <v>345.5</v>
      </c>
      <c r="J144" s="104">
        <f t="shared" si="23"/>
        <v>160</v>
      </c>
      <c r="K144" s="104">
        <f t="shared" si="23"/>
        <v>0</v>
      </c>
      <c r="L144" s="104">
        <f t="shared" si="23"/>
        <v>200</v>
      </c>
      <c r="M144" s="104">
        <f t="shared" si="23"/>
        <v>0</v>
      </c>
      <c r="N144" s="104">
        <f t="shared" si="23"/>
        <v>123</v>
      </c>
      <c r="O144" s="104">
        <f t="shared" si="23"/>
        <v>0</v>
      </c>
      <c r="P144" s="104">
        <f t="shared" si="23"/>
        <v>0</v>
      </c>
      <c r="Q144" s="104">
        <f t="shared" si="23"/>
        <v>364</v>
      </c>
      <c r="R144" s="104">
        <f t="shared" si="23"/>
        <v>0</v>
      </c>
      <c r="S144" s="104">
        <f t="shared" si="23"/>
        <v>0</v>
      </c>
      <c r="T144" s="104">
        <f t="shared" si="23"/>
        <v>16</v>
      </c>
      <c r="U144" s="104">
        <f t="shared" si="23"/>
        <v>0</v>
      </c>
      <c r="V144" s="104">
        <f t="shared" si="23"/>
        <v>11.3</v>
      </c>
      <c r="W144" s="104">
        <f t="shared" si="23"/>
        <v>8</v>
      </c>
      <c r="X144" s="104">
        <f t="shared" si="23"/>
        <v>0</v>
      </c>
      <c r="Y144" s="104">
        <f t="shared" si="23"/>
        <v>18.8</v>
      </c>
      <c r="Z144" s="104">
        <f t="shared" si="23"/>
        <v>0</v>
      </c>
      <c r="AA144" s="104">
        <f t="shared" si="23"/>
        <v>0</v>
      </c>
      <c r="AB144" s="104">
        <f t="shared" si="23"/>
        <v>2</v>
      </c>
      <c r="AC144" s="104">
        <f t="shared" si="23"/>
        <v>0</v>
      </c>
      <c r="AD144" s="106">
        <v>3.3</v>
      </c>
    </row>
    <row r="145" spans="1:100" s="102" customFormat="1" ht="167.25" thickBot="1">
      <c r="A145" s="104"/>
      <c r="B145" s="110" t="s">
        <v>173</v>
      </c>
      <c r="C145" s="104">
        <f aca="true" t="shared" si="24" ref="C145:AC145">C129+C138+C142</f>
        <v>105</v>
      </c>
      <c r="D145" s="104">
        <f t="shared" si="24"/>
        <v>50</v>
      </c>
      <c r="E145" s="104">
        <f t="shared" si="24"/>
        <v>2</v>
      </c>
      <c r="F145" s="104">
        <f t="shared" si="24"/>
        <v>12</v>
      </c>
      <c r="G145" s="104">
        <f t="shared" si="24"/>
        <v>10</v>
      </c>
      <c r="H145" s="104">
        <f t="shared" si="24"/>
        <v>100</v>
      </c>
      <c r="I145" s="104">
        <f t="shared" si="24"/>
        <v>345.5</v>
      </c>
      <c r="J145" s="104">
        <f t="shared" si="24"/>
        <v>184</v>
      </c>
      <c r="K145" s="104">
        <f t="shared" si="24"/>
        <v>0</v>
      </c>
      <c r="L145" s="104">
        <f t="shared" si="24"/>
        <v>200</v>
      </c>
      <c r="M145" s="104">
        <f t="shared" si="24"/>
        <v>0</v>
      </c>
      <c r="N145" s="104">
        <f t="shared" si="24"/>
        <v>123</v>
      </c>
      <c r="O145" s="104">
        <f t="shared" si="24"/>
        <v>0</v>
      </c>
      <c r="P145" s="104">
        <f t="shared" si="24"/>
        <v>0</v>
      </c>
      <c r="Q145" s="104">
        <f t="shared" si="24"/>
        <v>364</v>
      </c>
      <c r="R145" s="104">
        <f t="shared" si="24"/>
        <v>0</v>
      </c>
      <c r="S145" s="104">
        <f t="shared" si="24"/>
        <v>0</v>
      </c>
      <c r="T145" s="104">
        <f t="shared" si="24"/>
        <v>16</v>
      </c>
      <c r="U145" s="104">
        <f t="shared" si="24"/>
        <v>0</v>
      </c>
      <c r="V145" s="104">
        <f t="shared" si="24"/>
        <v>11.3</v>
      </c>
      <c r="W145" s="104">
        <f t="shared" si="24"/>
        <v>8</v>
      </c>
      <c r="X145" s="104">
        <f t="shared" si="24"/>
        <v>0</v>
      </c>
      <c r="Y145" s="104">
        <f t="shared" si="24"/>
        <v>28.8</v>
      </c>
      <c r="Z145" s="104">
        <f t="shared" si="24"/>
        <v>30</v>
      </c>
      <c r="AA145" s="104">
        <f t="shared" si="24"/>
        <v>0</v>
      </c>
      <c r="AB145" s="104">
        <f t="shared" si="24"/>
        <v>2</v>
      </c>
      <c r="AC145" s="104">
        <f t="shared" si="24"/>
        <v>0</v>
      </c>
      <c r="AD145" s="104">
        <v>3.3</v>
      </c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</row>
    <row r="146" spans="1:100" s="12" customFormat="1" ht="110.25" customHeight="1">
      <c r="A146" s="127" t="s">
        <v>175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</row>
    <row r="147" spans="1:100" s="63" customFormat="1" ht="71.25" customHeight="1" thickBot="1">
      <c r="A147" s="127" t="s">
        <v>17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</row>
    <row r="148" spans="1:30" ht="70.5" customHeight="1">
      <c r="A148" s="128" t="s">
        <v>37</v>
      </c>
      <c r="B148" s="127" t="s">
        <v>22</v>
      </c>
      <c r="C148" s="126" t="s">
        <v>68</v>
      </c>
      <c r="D148" s="126" t="s">
        <v>69</v>
      </c>
      <c r="E148" s="126" t="s">
        <v>70</v>
      </c>
      <c r="F148" s="126" t="s">
        <v>71</v>
      </c>
      <c r="G148" s="126" t="s">
        <v>72</v>
      </c>
      <c r="H148" s="126" t="s">
        <v>151</v>
      </c>
      <c r="I148" s="126" t="s">
        <v>152</v>
      </c>
      <c r="J148" s="126" t="s">
        <v>73</v>
      </c>
      <c r="K148" s="126" t="s">
        <v>74</v>
      </c>
      <c r="L148" s="126" t="s">
        <v>97</v>
      </c>
      <c r="M148" s="126" t="s">
        <v>153</v>
      </c>
      <c r="N148" s="126" t="s">
        <v>154</v>
      </c>
      <c r="O148" s="126" t="s">
        <v>155</v>
      </c>
      <c r="P148" s="126" t="s">
        <v>75</v>
      </c>
      <c r="Q148" s="126" t="s">
        <v>76</v>
      </c>
      <c r="R148" s="126" t="s">
        <v>122</v>
      </c>
      <c r="S148" s="126" t="s">
        <v>77</v>
      </c>
      <c r="T148" s="126" t="s">
        <v>78</v>
      </c>
      <c r="U148" s="126" t="s">
        <v>79</v>
      </c>
      <c r="V148" s="126" t="s">
        <v>80</v>
      </c>
      <c r="W148" s="126" t="s">
        <v>81</v>
      </c>
      <c r="X148" s="126" t="s">
        <v>156</v>
      </c>
      <c r="Y148" s="126" t="s">
        <v>82</v>
      </c>
      <c r="Z148" s="126" t="s">
        <v>83</v>
      </c>
      <c r="AA148" s="129" t="s">
        <v>84</v>
      </c>
      <c r="AB148" s="126" t="s">
        <v>123</v>
      </c>
      <c r="AC148" s="126" t="s">
        <v>87</v>
      </c>
      <c r="AD148" s="126" t="s">
        <v>53</v>
      </c>
    </row>
    <row r="149" spans="1:30" ht="409.5" customHeight="1">
      <c r="A149" s="128"/>
      <c r="B149" s="127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9"/>
      <c r="AB149" s="126"/>
      <c r="AC149" s="126"/>
      <c r="AD149" s="126"/>
    </row>
    <row r="150" spans="1:30" ht="84" thickBot="1">
      <c r="A150" s="104">
        <v>1</v>
      </c>
      <c r="B150" s="105">
        <v>2</v>
      </c>
      <c r="C150" s="104">
        <v>3</v>
      </c>
      <c r="D150" s="104">
        <v>4</v>
      </c>
      <c r="E150" s="104">
        <v>5</v>
      </c>
      <c r="F150" s="104">
        <v>6</v>
      </c>
      <c r="G150" s="104">
        <v>7</v>
      </c>
      <c r="H150" s="104" t="s">
        <v>54</v>
      </c>
      <c r="I150" s="104">
        <v>9</v>
      </c>
      <c r="J150" s="104">
        <v>10</v>
      </c>
      <c r="K150" s="104">
        <v>11</v>
      </c>
      <c r="L150" s="104">
        <v>12</v>
      </c>
      <c r="M150" s="104">
        <v>13</v>
      </c>
      <c r="N150" s="104">
        <v>14</v>
      </c>
      <c r="O150" s="104">
        <v>15</v>
      </c>
      <c r="P150" s="104">
        <v>16</v>
      </c>
      <c r="Q150" s="104">
        <v>17</v>
      </c>
      <c r="R150" s="104">
        <v>18</v>
      </c>
      <c r="S150" s="104">
        <v>19</v>
      </c>
      <c r="T150" s="104">
        <v>20</v>
      </c>
      <c r="U150" s="104">
        <v>21</v>
      </c>
      <c r="V150" s="104">
        <v>22</v>
      </c>
      <c r="W150" s="104">
        <v>23</v>
      </c>
      <c r="X150" s="104">
        <v>24</v>
      </c>
      <c r="Y150" s="104">
        <v>25</v>
      </c>
      <c r="Z150" s="104">
        <v>26</v>
      </c>
      <c r="AA150" s="105">
        <v>27</v>
      </c>
      <c r="AB150" s="104">
        <v>28</v>
      </c>
      <c r="AC150" s="104">
        <v>29</v>
      </c>
      <c r="AD150" s="106">
        <v>30</v>
      </c>
    </row>
    <row r="151" spans="1:100" s="14" customFormat="1" ht="71.25" customHeight="1" thickBot="1">
      <c r="A151" s="127" t="s">
        <v>63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</row>
    <row r="152" spans="1:30" ht="166.5">
      <c r="A152" s="104">
        <v>26.43</v>
      </c>
      <c r="B152" s="107" t="s">
        <v>142</v>
      </c>
      <c r="C152" s="104"/>
      <c r="D152" s="104"/>
      <c r="E152" s="104"/>
      <c r="F152" s="104">
        <v>22</v>
      </c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>
        <v>110</v>
      </c>
      <c r="R152" s="104"/>
      <c r="S152" s="104"/>
      <c r="T152" s="104"/>
      <c r="U152" s="104"/>
      <c r="V152" s="104">
        <v>5</v>
      </c>
      <c r="W152" s="104"/>
      <c r="X152" s="104"/>
      <c r="Y152" s="104">
        <v>4</v>
      </c>
      <c r="Z152" s="104"/>
      <c r="AA152" s="108"/>
      <c r="AB152" s="104"/>
      <c r="AC152" s="104"/>
      <c r="AD152" s="77"/>
    </row>
    <row r="153" spans="1:30" ht="166.5">
      <c r="A153" s="104">
        <v>2</v>
      </c>
      <c r="B153" s="107" t="s">
        <v>98</v>
      </c>
      <c r="C153" s="104"/>
      <c r="D153" s="104"/>
      <c r="E153" s="104"/>
      <c r="F153" s="104"/>
      <c r="G153" s="104"/>
      <c r="H153" s="104"/>
      <c r="I153" s="109"/>
      <c r="J153" s="109"/>
      <c r="K153" s="104"/>
      <c r="L153" s="104"/>
      <c r="M153" s="104"/>
      <c r="N153" s="104"/>
      <c r="O153" s="104"/>
      <c r="P153" s="104"/>
      <c r="Q153" s="104">
        <v>180</v>
      </c>
      <c r="R153" s="104"/>
      <c r="S153" s="104"/>
      <c r="T153" s="104"/>
      <c r="U153" s="104"/>
      <c r="V153" s="104"/>
      <c r="W153" s="104"/>
      <c r="X153" s="104"/>
      <c r="Y153" s="104">
        <v>16</v>
      </c>
      <c r="Z153" s="104"/>
      <c r="AA153" s="108"/>
      <c r="AB153" s="104">
        <v>2</v>
      </c>
      <c r="AC153" s="104"/>
      <c r="AD153" s="77"/>
    </row>
    <row r="154" spans="1:30" ht="83.25">
      <c r="A154" s="104">
        <v>70</v>
      </c>
      <c r="B154" s="107" t="s">
        <v>91</v>
      </c>
      <c r="C154" s="104"/>
      <c r="D154" s="104"/>
      <c r="E154" s="104"/>
      <c r="F154" s="104"/>
      <c r="G154" s="104"/>
      <c r="H154" s="104"/>
      <c r="I154" s="109"/>
      <c r="J154" s="109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>
        <v>16</v>
      </c>
      <c r="U154" s="104"/>
      <c r="V154" s="104"/>
      <c r="W154" s="104"/>
      <c r="X154" s="104"/>
      <c r="Y154" s="104"/>
      <c r="Z154" s="104"/>
      <c r="AA154" s="108"/>
      <c r="AB154" s="104"/>
      <c r="AC154" s="104"/>
      <c r="AD154" s="77"/>
    </row>
    <row r="155" spans="1:30" ht="83.25">
      <c r="A155" s="104" t="s">
        <v>38</v>
      </c>
      <c r="B155" s="107" t="s">
        <v>9</v>
      </c>
      <c r="C155" s="104"/>
      <c r="D155" s="104">
        <v>20</v>
      </c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8"/>
      <c r="AB155" s="104"/>
      <c r="AC155" s="104"/>
      <c r="AD155" s="77"/>
    </row>
    <row r="156" spans="1:30" ht="83.25">
      <c r="A156" s="104" t="s">
        <v>38</v>
      </c>
      <c r="B156" s="107" t="s">
        <v>96</v>
      </c>
      <c r="C156" s="104">
        <v>25</v>
      </c>
      <c r="D156" s="104"/>
      <c r="E156" s="104"/>
      <c r="F156" s="104"/>
      <c r="G156" s="104"/>
      <c r="H156" s="104"/>
      <c r="I156" s="109"/>
      <c r="J156" s="109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8"/>
      <c r="AB156" s="104"/>
      <c r="AC156" s="104"/>
      <c r="AD156" s="77"/>
    </row>
    <row r="157" spans="1:30" ht="166.5">
      <c r="A157" s="104" t="s">
        <v>38</v>
      </c>
      <c r="B157" s="107" t="s">
        <v>107</v>
      </c>
      <c r="C157" s="104"/>
      <c r="D157" s="104"/>
      <c r="E157" s="104"/>
      <c r="F157" s="104"/>
      <c r="G157" s="104"/>
      <c r="H157" s="104"/>
      <c r="I157" s="104"/>
      <c r="J157" s="109">
        <v>160</v>
      </c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8"/>
      <c r="AB157" s="104"/>
      <c r="AC157" s="104"/>
      <c r="AD157" s="77"/>
    </row>
    <row r="158" spans="1:30" ht="84" thickBot="1">
      <c r="A158" s="104"/>
      <c r="B158" s="107" t="s">
        <v>36</v>
      </c>
      <c r="C158" s="104">
        <f aca="true" t="shared" si="25" ref="C158:AD158">SUM(C152:C157)</f>
        <v>25</v>
      </c>
      <c r="D158" s="104">
        <f t="shared" si="25"/>
        <v>20</v>
      </c>
      <c r="E158" s="104">
        <f t="shared" si="25"/>
        <v>0</v>
      </c>
      <c r="F158" s="104">
        <f t="shared" si="25"/>
        <v>22</v>
      </c>
      <c r="G158" s="104">
        <f t="shared" si="25"/>
        <v>0</v>
      </c>
      <c r="H158" s="104">
        <f t="shared" si="25"/>
        <v>0</v>
      </c>
      <c r="I158" s="104">
        <f t="shared" si="25"/>
        <v>0</v>
      </c>
      <c r="J158" s="104">
        <f t="shared" si="25"/>
        <v>160</v>
      </c>
      <c r="K158" s="104">
        <f t="shared" si="25"/>
        <v>0</v>
      </c>
      <c r="L158" s="104">
        <f t="shared" si="25"/>
        <v>0</v>
      </c>
      <c r="M158" s="104">
        <f t="shared" si="25"/>
        <v>0</v>
      </c>
      <c r="N158" s="104">
        <f t="shared" si="25"/>
        <v>0</v>
      </c>
      <c r="O158" s="104">
        <f t="shared" si="25"/>
        <v>0</v>
      </c>
      <c r="P158" s="104">
        <f t="shared" si="25"/>
        <v>0</v>
      </c>
      <c r="Q158" s="104">
        <f t="shared" si="25"/>
        <v>290</v>
      </c>
      <c r="R158" s="104">
        <f t="shared" si="25"/>
        <v>0</v>
      </c>
      <c r="S158" s="104">
        <f t="shared" si="25"/>
        <v>0</v>
      </c>
      <c r="T158" s="104">
        <f t="shared" si="25"/>
        <v>16</v>
      </c>
      <c r="U158" s="104">
        <f t="shared" si="25"/>
        <v>0</v>
      </c>
      <c r="V158" s="104">
        <f t="shared" si="25"/>
        <v>5</v>
      </c>
      <c r="W158" s="104">
        <f t="shared" si="25"/>
        <v>0</v>
      </c>
      <c r="X158" s="104">
        <f t="shared" si="25"/>
        <v>0</v>
      </c>
      <c r="Y158" s="104">
        <f t="shared" si="25"/>
        <v>20</v>
      </c>
      <c r="Z158" s="104">
        <f t="shared" si="25"/>
        <v>0</v>
      </c>
      <c r="AA158" s="108">
        <f t="shared" si="25"/>
        <v>0</v>
      </c>
      <c r="AB158" s="104">
        <f t="shared" si="25"/>
        <v>2</v>
      </c>
      <c r="AC158" s="104">
        <f t="shared" si="25"/>
        <v>0</v>
      </c>
      <c r="AD158" s="104">
        <f t="shared" si="25"/>
        <v>0</v>
      </c>
    </row>
    <row r="159" spans="1:100" s="14" customFormat="1" ht="84" thickBot="1">
      <c r="A159" s="127" t="s">
        <v>64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</row>
    <row r="160" spans="1:30" ht="83.25">
      <c r="A160" s="104">
        <v>67</v>
      </c>
      <c r="B160" s="107" t="s">
        <v>117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>
        <v>42</v>
      </c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8"/>
      <c r="AB160" s="104"/>
      <c r="AC160" s="104"/>
      <c r="AD160" s="77"/>
    </row>
    <row r="161" spans="1:30" ht="166.5">
      <c r="A161" s="104">
        <v>28</v>
      </c>
      <c r="B161" s="107" t="s">
        <v>105</v>
      </c>
      <c r="C161" s="104"/>
      <c r="D161" s="104"/>
      <c r="E161" s="104"/>
      <c r="F161" s="104">
        <v>5</v>
      </c>
      <c r="G161" s="104"/>
      <c r="H161" s="104">
        <v>100</v>
      </c>
      <c r="I161" s="104">
        <v>44.5</v>
      </c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>
        <v>5</v>
      </c>
      <c r="V161" s="104">
        <v>4</v>
      </c>
      <c r="W161" s="104"/>
      <c r="X161" s="104"/>
      <c r="Y161" s="104"/>
      <c r="Z161" s="104"/>
      <c r="AA161" s="108"/>
      <c r="AB161" s="104"/>
      <c r="AC161" s="104"/>
      <c r="AD161" s="77"/>
    </row>
    <row r="162" spans="1:30" ht="83.25">
      <c r="A162" s="104">
        <v>66.61</v>
      </c>
      <c r="B162" s="107" t="s">
        <v>143</v>
      </c>
      <c r="C162" s="104"/>
      <c r="D162" s="104"/>
      <c r="E162" s="104"/>
      <c r="F162" s="104"/>
      <c r="G162" s="104"/>
      <c r="H162" s="104">
        <v>133</v>
      </c>
      <c r="I162" s="104">
        <v>25</v>
      </c>
      <c r="J162" s="104"/>
      <c r="K162" s="104"/>
      <c r="L162" s="104"/>
      <c r="M162" s="104">
        <v>113</v>
      </c>
      <c r="N162" s="104"/>
      <c r="O162" s="104"/>
      <c r="P162" s="104"/>
      <c r="Q162" s="104"/>
      <c r="R162" s="104"/>
      <c r="S162" s="104"/>
      <c r="T162" s="104"/>
      <c r="U162" s="104"/>
      <c r="V162" s="104"/>
      <c r="W162" s="104">
        <v>7</v>
      </c>
      <c r="X162" s="104"/>
      <c r="Y162" s="104"/>
      <c r="Z162" s="104"/>
      <c r="AA162" s="108"/>
      <c r="AB162" s="104"/>
      <c r="AC162" s="104"/>
      <c r="AD162" s="77"/>
    </row>
    <row r="163" spans="1:30" s="64" customFormat="1" ht="83.25">
      <c r="A163" s="124">
        <v>17</v>
      </c>
      <c r="B163" s="107" t="s">
        <v>47</v>
      </c>
      <c r="C163" s="124"/>
      <c r="D163" s="124"/>
      <c r="E163" s="124"/>
      <c r="F163" s="124"/>
      <c r="G163" s="124"/>
      <c r="H163" s="124"/>
      <c r="I163" s="124"/>
      <c r="J163" s="124"/>
      <c r="K163" s="124">
        <v>33</v>
      </c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>
        <v>16</v>
      </c>
      <c r="Z163" s="124"/>
      <c r="AA163" s="125"/>
      <c r="AB163" s="124"/>
      <c r="AC163" s="124"/>
      <c r="AD163" s="77"/>
    </row>
    <row r="164" spans="1:30" ht="83.25">
      <c r="A164" s="104" t="s">
        <v>38</v>
      </c>
      <c r="B164" s="107" t="s">
        <v>35</v>
      </c>
      <c r="C164" s="104">
        <v>65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8"/>
      <c r="AB164" s="104"/>
      <c r="AC164" s="104"/>
      <c r="AD164" s="77"/>
    </row>
    <row r="165" spans="1:30" ht="84" thickBot="1">
      <c r="A165" s="104" t="s">
        <v>38</v>
      </c>
      <c r="B165" s="107" t="s">
        <v>9</v>
      </c>
      <c r="C165" s="104"/>
      <c r="D165" s="104">
        <v>30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8"/>
      <c r="AB165" s="104"/>
      <c r="AC165" s="104"/>
      <c r="AD165" s="77"/>
    </row>
    <row r="166" spans="1:30" s="14" customFormat="1" ht="84" thickBot="1">
      <c r="A166" s="104"/>
      <c r="B166" s="107" t="s">
        <v>36</v>
      </c>
      <c r="C166" s="104">
        <f aca="true" t="shared" si="26" ref="C166:AD166">SUM(C160:C165)</f>
        <v>65</v>
      </c>
      <c r="D166" s="104">
        <f t="shared" si="26"/>
        <v>30</v>
      </c>
      <c r="E166" s="104">
        <f t="shared" si="26"/>
        <v>0</v>
      </c>
      <c r="F166" s="104">
        <f t="shared" si="26"/>
        <v>5</v>
      </c>
      <c r="G166" s="104">
        <f t="shared" si="26"/>
        <v>0</v>
      </c>
      <c r="H166" s="104">
        <f t="shared" si="26"/>
        <v>233</v>
      </c>
      <c r="I166" s="104">
        <f t="shared" si="26"/>
        <v>69.5</v>
      </c>
      <c r="J166" s="104">
        <f t="shared" si="26"/>
        <v>0</v>
      </c>
      <c r="K166" s="104">
        <f t="shared" si="26"/>
        <v>33</v>
      </c>
      <c r="L166" s="104">
        <f t="shared" si="26"/>
        <v>0</v>
      </c>
      <c r="M166" s="104">
        <f t="shared" si="26"/>
        <v>113</v>
      </c>
      <c r="N166" s="104">
        <f t="shared" si="26"/>
        <v>0</v>
      </c>
      <c r="O166" s="104">
        <f t="shared" si="26"/>
        <v>42</v>
      </c>
      <c r="P166" s="104">
        <f t="shared" si="26"/>
        <v>0</v>
      </c>
      <c r="Q166" s="104">
        <f t="shared" si="26"/>
        <v>0</v>
      </c>
      <c r="R166" s="104">
        <f t="shared" si="26"/>
        <v>0</v>
      </c>
      <c r="S166" s="104">
        <f t="shared" si="26"/>
        <v>0</v>
      </c>
      <c r="T166" s="104">
        <f t="shared" si="26"/>
        <v>0</v>
      </c>
      <c r="U166" s="104">
        <f t="shared" si="26"/>
        <v>5</v>
      </c>
      <c r="V166" s="104">
        <f t="shared" si="26"/>
        <v>4</v>
      </c>
      <c r="W166" s="104">
        <f t="shared" si="26"/>
        <v>7</v>
      </c>
      <c r="X166" s="104">
        <f t="shared" si="26"/>
        <v>0</v>
      </c>
      <c r="Y166" s="104">
        <f t="shared" si="26"/>
        <v>16</v>
      </c>
      <c r="Z166" s="104">
        <f t="shared" si="26"/>
        <v>0</v>
      </c>
      <c r="AA166" s="108">
        <f t="shared" si="26"/>
        <v>0</v>
      </c>
      <c r="AB166" s="104">
        <f t="shared" si="26"/>
        <v>0</v>
      </c>
      <c r="AC166" s="104">
        <f t="shared" si="26"/>
        <v>0</v>
      </c>
      <c r="AD166" s="104">
        <f t="shared" si="26"/>
        <v>0</v>
      </c>
    </row>
    <row r="167" spans="1:30" ht="83.25">
      <c r="A167" s="128" t="s">
        <v>165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</row>
    <row r="168" spans="1:30" ht="83.25">
      <c r="A168" s="104">
        <v>8</v>
      </c>
      <c r="B168" s="107" t="s">
        <v>178</v>
      </c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>
        <v>210</v>
      </c>
      <c r="R168" s="104"/>
      <c r="S168" s="104"/>
      <c r="T168" s="104"/>
      <c r="U168" s="104"/>
      <c r="V168" s="104"/>
      <c r="W168" s="104"/>
      <c r="X168" s="104"/>
      <c r="Y168" s="104"/>
      <c r="Z168" s="104"/>
      <c r="AA168" s="108"/>
      <c r="AB168" s="104"/>
      <c r="AC168" s="104"/>
      <c r="AD168" s="104"/>
    </row>
    <row r="169" spans="1:30" ht="83.25">
      <c r="A169" s="104" t="s">
        <v>38</v>
      </c>
      <c r="B169" s="107" t="s">
        <v>166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>
        <v>30</v>
      </c>
      <c r="AA169" s="108"/>
      <c r="AB169" s="104"/>
      <c r="AC169" s="104"/>
      <c r="AD169" s="104"/>
    </row>
    <row r="170" spans="1:30" ht="83.25">
      <c r="A170" s="104"/>
      <c r="B170" s="107" t="s">
        <v>36</v>
      </c>
      <c r="C170" s="104">
        <f aca="true" t="shared" si="27" ref="C170:AD170">C168+C169</f>
        <v>0</v>
      </c>
      <c r="D170" s="104">
        <f t="shared" si="27"/>
        <v>0</v>
      </c>
      <c r="E170" s="104">
        <f t="shared" si="27"/>
        <v>0</v>
      </c>
      <c r="F170" s="104">
        <f t="shared" si="27"/>
        <v>0</v>
      </c>
      <c r="G170" s="104">
        <f t="shared" si="27"/>
        <v>0</v>
      </c>
      <c r="H170" s="104">
        <f t="shared" si="27"/>
        <v>0</v>
      </c>
      <c r="I170" s="104">
        <f t="shared" si="27"/>
        <v>0</v>
      </c>
      <c r="J170" s="104">
        <f t="shared" si="27"/>
        <v>0</v>
      </c>
      <c r="K170" s="104">
        <f t="shared" si="27"/>
        <v>0</v>
      </c>
      <c r="L170" s="104">
        <f t="shared" si="27"/>
        <v>0</v>
      </c>
      <c r="M170" s="104">
        <f t="shared" si="27"/>
        <v>0</v>
      </c>
      <c r="N170" s="104">
        <f t="shared" si="27"/>
        <v>0</v>
      </c>
      <c r="O170" s="104">
        <f t="shared" si="27"/>
        <v>0</v>
      </c>
      <c r="P170" s="104">
        <f t="shared" si="27"/>
        <v>0</v>
      </c>
      <c r="Q170" s="104">
        <f t="shared" si="27"/>
        <v>210</v>
      </c>
      <c r="R170" s="104">
        <f t="shared" si="27"/>
        <v>0</v>
      </c>
      <c r="S170" s="104">
        <f t="shared" si="27"/>
        <v>0</v>
      </c>
      <c r="T170" s="104">
        <f t="shared" si="27"/>
        <v>0</v>
      </c>
      <c r="U170" s="104">
        <f t="shared" si="27"/>
        <v>0</v>
      </c>
      <c r="V170" s="104">
        <f t="shared" si="27"/>
        <v>0</v>
      </c>
      <c r="W170" s="104">
        <f t="shared" si="27"/>
        <v>0</v>
      </c>
      <c r="X170" s="104">
        <f t="shared" si="27"/>
        <v>0</v>
      </c>
      <c r="Y170" s="104">
        <f t="shared" si="27"/>
        <v>0</v>
      </c>
      <c r="Z170" s="104">
        <f t="shared" si="27"/>
        <v>30</v>
      </c>
      <c r="AA170" s="104">
        <f t="shared" si="27"/>
        <v>0</v>
      </c>
      <c r="AB170" s="104">
        <f t="shared" si="27"/>
        <v>0</v>
      </c>
      <c r="AC170" s="104">
        <f t="shared" si="27"/>
        <v>0</v>
      </c>
      <c r="AD170" s="104">
        <f t="shared" si="27"/>
        <v>0</v>
      </c>
    </row>
    <row r="171" spans="1:30" ht="84" thickBot="1">
      <c r="A171" s="104"/>
      <c r="B171" s="107" t="s">
        <v>55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8"/>
      <c r="AB171" s="104"/>
      <c r="AC171" s="104"/>
      <c r="AD171" s="106">
        <v>3.3</v>
      </c>
    </row>
    <row r="172" spans="1:30" s="14" customFormat="1" ht="84" thickBot="1">
      <c r="A172" s="104"/>
      <c r="B172" s="110" t="s">
        <v>172</v>
      </c>
      <c r="C172" s="104">
        <f>C158+C166</f>
        <v>90</v>
      </c>
      <c r="D172" s="104">
        <f>D158+D166</f>
        <v>50</v>
      </c>
      <c r="E172" s="104">
        <f>E158+E166</f>
        <v>0</v>
      </c>
      <c r="F172" s="104">
        <f>F158+F166</f>
        <v>27</v>
      </c>
      <c r="G172" s="104">
        <f>G158+G166</f>
        <v>0</v>
      </c>
      <c r="H172" s="104">
        <f>H158+H166</f>
        <v>233</v>
      </c>
      <c r="I172" s="104">
        <f>I158+I166</f>
        <v>69.5</v>
      </c>
      <c r="J172" s="104">
        <f>J158+J166</f>
        <v>160</v>
      </c>
      <c r="K172" s="104">
        <f>K158+K166</f>
        <v>33</v>
      </c>
      <c r="L172" s="104">
        <f>L158+L166</f>
        <v>0</v>
      </c>
      <c r="M172" s="104">
        <f>M158+M166</f>
        <v>113</v>
      </c>
      <c r="N172" s="104">
        <f>N158+N166</f>
        <v>0</v>
      </c>
      <c r="O172" s="104">
        <f>O158+O166</f>
        <v>42</v>
      </c>
      <c r="P172" s="104">
        <f>P158+P166</f>
        <v>0</v>
      </c>
      <c r="Q172" s="104">
        <f>Q158+Q166</f>
        <v>290</v>
      </c>
      <c r="R172" s="104">
        <f>R158+R166</f>
        <v>0</v>
      </c>
      <c r="S172" s="104">
        <f>S158+S166</f>
        <v>0</v>
      </c>
      <c r="T172" s="104">
        <f>T158+T166</f>
        <v>16</v>
      </c>
      <c r="U172" s="104">
        <f>U158+U166</f>
        <v>5</v>
      </c>
      <c r="V172" s="104">
        <f>V158+V166</f>
        <v>9</v>
      </c>
      <c r="W172" s="104">
        <f>W158+W166</f>
        <v>7</v>
      </c>
      <c r="X172" s="104">
        <f>X158+X166</f>
        <v>0</v>
      </c>
      <c r="Y172" s="104">
        <f>Y158+Y166</f>
        <v>36</v>
      </c>
      <c r="Z172" s="104">
        <f>Z158+Z166</f>
        <v>0</v>
      </c>
      <c r="AA172" s="104">
        <f>AA158+AA166</f>
        <v>0</v>
      </c>
      <c r="AB172" s="104">
        <f>AB158+AB166</f>
        <v>2</v>
      </c>
      <c r="AC172" s="104">
        <f>AC158+AC166</f>
        <v>0</v>
      </c>
      <c r="AD172" s="106">
        <v>3.3</v>
      </c>
    </row>
    <row r="173" spans="1:100" s="102" customFormat="1" ht="167.25" thickBot="1">
      <c r="A173" s="104"/>
      <c r="B173" s="110" t="s">
        <v>173</v>
      </c>
      <c r="C173" s="104">
        <f>SUM(C158+C166+C170)</f>
        <v>90</v>
      </c>
      <c r="D173" s="104">
        <f>SUM(D158+D166+D170)</f>
        <v>50</v>
      </c>
      <c r="E173" s="104">
        <f>SUM(E158+E166+E170)</f>
        <v>0</v>
      </c>
      <c r="F173" s="104">
        <f>SUM(F158+F166+F170)</f>
        <v>27</v>
      </c>
      <c r="G173" s="104">
        <f>SUM(G158+G166+G170)</f>
        <v>0</v>
      </c>
      <c r="H173" s="104">
        <f>SUM(H158+H166+H170)</f>
        <v>233</v>
      </c>
      <c r="I173" s="104">
        <f>SUM(I158+I166+I170)</f>
        <v>69.5</v>
      </c>
      <c r="J173" s="104">
        <f>SUM(J158+J166+J170)</f>
        <v>160</v>
      </c>
      <c r="K173" s="104">
        <f>SUM(K158+K166+K170)</f>
        <v>33</v>
      </c>
      <c r="L173" s="104">
        <f>SUM(L158+L166+L170)</f>
        <v>0</v>
      </c>
      <c r="M173" s="104">
        <f>SUM(M158+M166+M170)</f>
        <v>113</v>
      </c>
      <c r="N173" s="104">
        <f>SUM(N158+N166+N170)</f>
        <v>0</v>
      </c>
      <c r="O173" s="104">
        <f>SUM(O158+O166+O170)</f>
        <v>42</v>
      </c>
      <c r="P173" s="104">
        <f>SUM(P158+P166+P170)</f>
        <v>0</v>
      </c>
      <c r="Q173" s="104">
        <f>SUM(Q158+Q166+Q170)</f>
        <v>500</v>
      </c>
      <c r="R173" s="104">
        <f>SUM(R158+R166+R170)</f>
        <v>0</v>
      </c>
      <c r="S173" s="104">
        <f>SUM(S158+S166+S170)</f>
        <v>0</v>
      </c>
      <c r="T173" s="104">
        <f>SUM(T158+T166+T170)</f>
        <v>16</v>
      </c>
      <c r="U173" s="104">
        <f>SUM(U158+U166+U170)</f>
        <v>5</v>
      </c>
      <c r="V173" s="104">
        <f>SUM(V158+V166+V170)</f>
        <v>9</v>
      </c>
      <c r="W173" s="104">
        <f>SUM(W158+W166+W170)</f>
        <v>7</v>
      </c>
      <c r="X173" s="104">
        <f>SUM(X158+X166+X170)</f>
        <v>0</v>
      </c>
      <c r="Y173" s="104">
        <f>SUM(Y158+Y166+Y170)</f>
        <v>36</v>
      </c>
      <c r="Z173" s="104">
        <f>SUM(Z158+Z166+Z170)</f>
        <v>30</v>
      </c>
      <c r="AA173" s="104">
        <f>SUM(AA158+AA166+AA170)</f>
        <v>0</v>
      </c>
      <c r="AB173" s="104">
        <f>SUM(AB158+AB166+AB170)</f>
        <v>2</v>
      </c>
      <c r="AC173" s="104">
        <f>SUM(AC158+AC166+AC170)</f>
        <v>0</v>
      </c>
      <c r="AD173" s="104">
        <v>3.3</v>
      </c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</row>
    <row r="174" spans="1:100" s="12" customFormat="1" ht="77.25" customHeight="1">
      <c r="A174" s="127" t="s">
        <v>175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</row>
    <row r="175" spans="1:100" s="63" customFormat="1" ht="71.25" customHeight="1" thickBot="1">
      <c r="A175" s="127" t="s">
        <v>18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</row>
    <row r="176" spans="1:30" ht="70.5" customHeight="1">
      <c r="A176" s="128" t="s">
        <v>37</v>
      </c>
      <c r="B176" s="127" t="s">
        <v>22</v>
      </c>
      <c r="C176" s="126" t="s">
        <v>68</v>
      </c>
      <c r="D176" s="126" t="s">
        <v>69</v>
      </c>
      <c r="E176" s="126" t="s">
        <v>70</v>
      </c>
      <c r="F176" s="126" t="s">
        <v>71</v>
      </c>
      <c r="G176" s="126" t="s">
        <v>72</v>
      </c>
      <c r="H176" s="126" t="s">
        <v>151</v>
      </c>
      <c r="I176" s="126" t="s">
        <v>152</v>
      </c>
      <c r="J176" s="126" t="s">
        <v>73</v>
      </c>
      <c r="K176" s="126" t="s">
        <v>74</v>
      </c>
      <c r="L176" s="126" t="s">
        <v>97</v>
      </c>
      <c r="M176" s="126" t="s">
        <v>153</v>
      </c>
      <c r="N176" s="126" t="s">
        <v>154</v>
      </c>
      <c r="O176" s="126" t="s">
        <v>155</v>
      </c>
      <c r="P176" s="126" t="s">
        <v>75</v>
      </c>
      <c r="Q176" s="126" t="s">
        <v>76</v>
      </c>
      <c r="R176" s="126" t="s">
        <v>122</v>
      </c>
      <c r="S176" s="126" t="s">
        <v>77</v>
      </c>
      <c r="T176" s="126" t="s">
        <v>78</v>
      </c>
      <c r="U176" s="126" t="s">
        <v>79</v>
      </c>
      <c r="V176" s="126" t="s">
        <v>80</v>
      </c>
      <c r="W176" s="126" t="s">
        <v>81</v>
      </c>
      <c r="X176" s="126" t="s">
        <v>156</v>
      </c>
      <c r="Y176" s="126" t="s">
        <v>82</v>
      </c>
      <c r="Z176" s="126" t="s">
        <v>83</v>
      </c>
      <c r="AA176" s="129" t="s">
        <v>84</v>
      </c>
      <c r="AB176" s="126" t="s">
        <v>123</v>
      </c>
      <c r="AC176" s="126" t="s">
        <v>87</v>
      </c>
      <c r="AD176" s="126" t="s">
        <v>53</v>
      </c>
    </row>
    <row r="177" spans="1:30" ht="409.5" customHeight="1">
      <c r="A177" s="128"/>
      <c r="B177" s="127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9"/>
      <c r="AB177" s="126"/>
      <c r="AC177" s="126"/>
      <c r="AD177" s="126"/>
    </row>
    <row r="178" spans="1:30" ht="84" thickBot="1">
      <c r="A178" s="104">
        <v>1</v>
      </c>
      <c r="B178" s="105">
        <v>2</v>
      </c>
      <c r="C178" s="104">
        <v>3</v>
      </c>
      <c r="D178" s="104">
        <v>4</v>
      </c>
      <c r="E178" s="104">
        <v>5</v>
      </c>
      <c r="F178" s="104">
        <v>6</v>
      </c>
      <c r="G178" s="104">
        <v>7</v>
      </c>
      <c r="H178" s="104" t="s">
        <v>54</v>
      </c>
      <c r="I178" s="104">
        <v>9</v>
      </c>
      <c r="J178" s="104">
        <v>10</v>
      </c>
      <c r="K178" s="104">
        <v>11</v>
      </c>
      <c r="L178" s="104">
        <v>12</v>
      </c>
      <c r="M178" s="104">
        <v>13</v>
      </c>
      <c r="N178" s="104">
        <v>14</v>
      </c>
      <c r="O178" s="104">
        <v>15</v>
      </c>
      <c r="P178" s="104">
        <v>16</v>
      </c>
      <c r="Q178" s="104">
        <v>17</v>
      </c>
      <c r="R178" s="104">
        <v>18</v>
      </c>
      <c r="S178" s="104">
        <v>19</v>
      </c>
      <c r="T178" s="104">
        <v>20</v>
      </c>
      <c r="U178" s="104">
        <v>21</v>
      </c>
      <c r="V178" s="104">
        <v>22</v>
      </c>
      <c r="W178" s="104">
        <v>23</v>
      </c>
      <c r="X178" s="104">
        <v>24</v>
      </c>
      <c r="Y178" s="104">
        <v>25</v>
      </c>
      <c r="Z178" s="104">
        <v>26</v>
      </c>
      <c r="AA178" s="105">
        <v>27</v>
      </c>
      <c r="AB178" s="104">
        <v>28</v>
      </c>
      <c r="AC178" s="104">
        <v>29</v>
      </c>
      <c r="AD178" s="106">
        <v>30</v>
      </c>
    </row>
    <row r="179" spans="1:100" s="14" customFormat="1" ht="71.25" customHeight="1" thickBot="1">
      <c r="A179" s="127" t="s">
        <v>63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</row>
    <row r="180" spans="1:30" ht="71.25" customHeight="1">
      <c r="A180" s="104">
        <v>65</v>
      </c>
      <c r="B180" s="107" t="s">
        <v>115</v>
      </c>
      <c r="C180" s="104"/>
      <c r="D180" s="104"/>
      <c r="E180" s="104"/>
      <c r="F180" s="104"/>
      <c r="G180" s="104"/>
      <c r="H180" s="104">
        <v>198</v>
      </c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>
        <v>8</v>
      </c>
      <c r="W180" s="104"/>
      <c r="X180" s="104"/>
      <c r="Y180" s="104"/>
      <c r="Z180" s="104"/>
      <c r="AA180" s="108"/>
      <c r="AB180" s="104"/>
      <c r="AC180" s="104"/>
      <c r="AD180" s="77"/>
    </row>
    <row r="181" spans="1:30" ht="71.25" customHeight="1">
      <c r="A181" s="104">
        <v>12</v>
      </c>
      <c r="B181" s="107" t="s">
        <v>102</v>
      </c>
      <c r="C181" s="104"/>
      <c r="D181" s="104"/>
      <c r="E181" s="104">
        <v>4</v>
      </c>
      <c r="F181" s="104">
        <v>7</v>
      </c>
      <c r="G181" s="104"/>
      <c r="H181" s="104"/>
      <c r="I181" s="104">
        <v>28</v>
      </c>
      <c r="J181" s="104"/>
      <c r="K181" s="104"/>
      <c r="L181" s="104"/>
      <c r="M181" s="104">
        <v>56</v>
      </c>
      <c r="N181" s="104"/>
      <c r="O181" s="106"/>
      <c r="P181" s="104"/>
      <c r="Q181" s="104"/>
      <c r="R181" s="104"/>
      <c r="S181" s="104"/>
      <c r="T181" s="104"/>
      <c r="U181" s="104"/>
      <c r="V181" s="104"/>
      <c r="W181" s="104">
        <v>8</v>
      </c>
      <c r="X181" s="104"/>
      <c r="Y181" s="104"/>
      <c r="Z181" s="104"/>
      <c r="AA181" s="108"/>
      <c r="AB181" s="104"/>
      <c r="AC181" s="104"/>
      <c r="AD181" s="77"/>
    </row>
    <row r="182" spans="1:30" ht="71.25" customHeight="1">
      <c r="A182" s="104">
        <v>15</v>
      </c>
      <c r="B182" s="107" t="s">
        <v>89</v>
      </c>
      <c r="C182" s="104"/>
      <c r="D182" s="104"/>
      <c r="E182" s="104">
        <v>2.5</v>
      </c>
      <c r="F182" s="104"/>
      <c r="G182" s="104"/>
      <c r="H182" s="104"/>
      <c r="I182" s="104">
        <v>10.3</v>
      </c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>
        <v>8</v>
      </c>
      <c r="V182" s="104">
        <v>2.6</v>
      </c>
      <c r="W182" s="104"/>
      <c r="X182" s="104"/>
      <c r="Y182" s="104"/>
      <c r="Z182" s="104"/>
      <c r="AA182" s="108"/>
      <c r="AB182" s="104"/>
      <c r="AC182" s="104"/>
      <c r="AD182" s="77"/>
    </row>
    <row r="183" spans="1:30" ht="89.25" customHeight="1">
      <c r="A183" s="104">
        <v>57</v>
      </c>
      <c r="B183" s="107" t="s">
        <v>8</v>
      </c>
      <c r="C183" s="104"/>
      <c r="D183" s="104"/>
      <c r="E183" s="104"/>
      <c r="F183" s="104"/>
      <c r="G183" s="104"/>
      <c r="H183" s="104"/>
      <c r="I183" s="109"/>
      <c r="J183" s="109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>
        <v>16</v>
      </c>
      <c r="Z183" s="104"/>
      <c r="AA183" s="108">
        <v>0.5</v>
      </c>
      <c r="AB183" s="104"/>
      <c r="AC183" s="104"/>
      <c r="AD183" s="77"/>
    </row>
    <row r="184" spans="1:30" ht="95.25" customHeight="1">
      <c r="A184" s="104">
        <v>3</v>
      </c>
      <c r="B184" s="107" t="s">
        <v>90</v>
      </c>
      <c r="C184" s="104"/>
      <c r="D184" s="104"/>
      <c r="E184" s="104"/>
      <c r="F184" s="104"/>
      <c r="G184" s="104"/>
      <c r="H184" s="104"/>
      <c r="I184" s="109"/>
      <c r="J184" s="109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>
        <v>6</v>
      </c>
      <c r="W184" s="104"/>
      <c r="X184" s="104"/>
      <c r="Y184" s="104"/>
      <c r="Z184" s="104"/>
      <c r="AA184" s="108"/>
      <c r="AB184" s="104"/>
      <c r="AC184" s="104"/>
      <c r="AD184" s="77"/>
    </row>
    <row r="185" spans="1:30" ht="131.25" customHeight="1">
      <c r="A185" s="104" t="s">
        <v>38</v>
      </c>
      <c r="B185" s="107" t="s">
        <v>9</v>
      </c>
      <c r="C185" s="104"/>
      <c r="D185" s="104">
        <v>20</v>
      </c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8"/>
      <c r="AB185" s="104"/>
      <c r="AC185" s="104"/>
      <c r="AD185" s="77"/>
    </row>
    <row r="186" spans="1:30" ht="71.25" customHeight="1">
      <c r="A186" s="104" t="s">
        <v>38</v>
      </c>
      <c r="B186" s="107" t="s">
        <v>96</v>
      </c>
      <c r="C186" s="104">
        <v>25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8"/>
      <c r="AB186" s="104"/>
      <c r="AC186" s="104"/>
      <c r="AD186" s="77"/>
    </row>
    <row r="187" spans="1:30" ht="84" thickBot="1">
      <c r="A187" s="104"/>
      <c r="B187" s="107" t="s">
        <v>36</v>
      </c>
      <c r="C187" s="104">
        <f aca="true" t="shared" si="28" ref="C187:AD187">SUM(C180:C186)</f>
        <v>25</v>
      </c>
      <c r="D187" s="104">
        <f t="shared" si="28"/>
        <v>20</v>
      </c>
      <c r="E187" s="104">
        <f t="shared" si="28"/>
        <v>6.5</v>
      </c>
      <c r="F187" s="104">
        <f t="shared" si="28"/>
        <v>7</v>
      </c>
      <c r="G187" s="104">
        <f t="shared" si="28"/>
        <v>0</v>
      </c>
      <c r="H187" s="104">
        <f t="shared" si="28"/>
        <v>198</v>
      </c>
      <c r="I187" s="104">
        <f t="shared" si="28"/>
        <v>38.3</v>
      </c>
      <c r="J187" s="104">
        <f t="shared" si="28"/>
        <v>0</v>
      </c>
      <c r="K187" s="104">
        <f t="shared" si="28"/>
        <v>0</v>
      </c>
      <c r="L187" s="104">
        <f t="shared" si="28"/>
        <v>0</v>
      </c>
      <c r="M187" s="104">
        <f t="shared" si="28"/>
        <v>56</v>
      </c>
      <c r="N187" s="104">
        <f t="shared" si="28"/>
        <v>0</v>
      </c>
      <c r="O187" s="104">
        <f t="shared" si="28"/>
        <v>0</v>
      </c>
      <c r="P187" s="104">
        <f t="shared" si="28"/>
        <v>0</v>
      </c>
      <c r="Q187" s="104">
        <f t="shared" si="28"/>
        <v>0</v>
      </c>
      <c r="R187" s="104">
        <f t="shared" si="28"/>
        <v>0</v>
      </c>
      <c r="S187" s="104">
        <f t="shared" si="28"/>
        <v>0</v>
      </c>
      <c r="T187" s="104">
        <f t="shared" si="28"/>
        <v>0</v>
      </c>
      <c r="U187" s="104">
        <f t="shared" si="28"/>
        <v>8</v>
      </c>
      <c r="V187" s="104">
        <f t="shared" si="28"/>
        <v>16.6</v>
      </c>
      <c r="W187" s="104">
        <f t="shared" si="28"/>
        <v>8</v>
      </c>
      <c r="X187" s="104">
        <f t="shared" si="28"/>
        <v>0</v>
      </c>
      <c r="Y187" s="104">
        <f t="shared" si="28"/>
        <v>16</v>
      </c>
      <c r="Z187" s="104">
        <f t="shared" si="28"/>
        <v>0</v>
      </c>
      <c r="AA187" s="108">
        <f t="shared" si="28"/>
        <v>0.5</v>
      </c>
      <c r="AB187" s="104">
        <f t="shared" si="28"/>
        <v>0</v>
      </c>
      <c r="AC187" s="104">
        <f t="shared" si="28"/>
        <v>0</v>
      </c>
      <c r="AD187" s="104">
        <f t="shared" si="28"/>
        <v>0</v>
      </c>
    </row>
    <row r="188" spans="1:100" s="14" customFormat="1" ht="84" thickBot="1">
      <c r="A188" s="127" t="s">
        <v>64</v>
      </c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</row>
    <row r="189" spans="1:30" ht="83.25">
      <c r="A189" s="104">
        <v>54</v>
      </c>
      <c r="B189" s="107" t="s">
        <v>163</v>
      </c>
      <c r="C189" s="104"/>
      <c r="D189" s="104"/>
      <c r="E189" s="104"/>
      <c r="F189" s="104"/>
      <c r="G189" s="104"/>
      <c r="H189" s="104"/>
      <c r="I189" s="104">
        <v>34</v>
      </c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>
        <v>3</v>
      </c>
      <c r="X189" s="104">
        <v>24</v>
      </c>
      <c r="Y189" s="104"/>
      <c r="Z189" s="104"/>
      <c r="AA189" s="108"/>
      <c r="AB189" s="104"/>
      <c r="AC189" s="104"/>
      <c r="AD189" s="77"/>
    </row>
    <row r="190" spans="1:30" ht="166.5">
      <c r="A190" s="104">
        <v>33</v>
      </c>
      <c r="B190" s="107" t="s">
        <v>126</v>
      </c>
      <c r="C190" s="104"/>
      <c r="D190" s="104"/>
      <c r="E190" s="104"/>
      <c r="F190" s="104"/>
      <c r="G190" s="104"/>
      <c r="H190" s="104">
        <v>41</v>
      </c>
      <c r="I190" s="104">
        <v>94</v>
      </c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>
        <v>5</v>
      </c>
      <c r="V190" s="104">
        <v>4</v>
      </c>
      <c r="W190" s="104"/>
      <c r="X190" s="104"/>
      <c r="Y190" s="104"/>
      <c r="Z190" s="104"/>
      <c r="AA190" s="108"/>
      <c r="AB190" s="104"/>
      <c r="AC190" s="104"/>
      <c r="AD190" s="77"/>
    </row>
    <row r="191" spans="1:30" ht="166.5">
      <c r="A191" s="104">
        <v>23</v>
      </c>
      <c r="B191" s="107" t="s">
        <v>50</v>
      </c>
      <c r="C191" s="104">
        <v>24</v>
      </c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>
        <v>55</v>
      </c>
      <c r="P191" s="104"/>
      <c r="Q191" s="104">
        <v>21</v>
      </c>
      <c r="R191" s="104"/>
      <c r="S191" s="104"/>
      <c r="T191" s="104"/>
      <c r="U191" s="104"/>
      <c r="V191" s="104"/>
      <c r="W191" s="104">
        <v>4</v>
      </c>
      <c r="X191" s="104">
        <v>5</v>
      </c>
      <c r="Y191" s="104"/>
      <c r="Z191" s="104"/>
      <c r="AA191" s="108"/>
      <c r="AB191" s="104"/>
      <c r="AC191" s="104"/>
      <c r="AD191" s="77"/>
    </row>
    <row r="192" spans="1:30" ht="83.25">
      <c r="A192" s="104">
        <v>52</v>
      </c>
      <c r="B192" s="107" t="s">
        <v>94</v>
      </c>
      <c r="C192" s="104"/>
      <c r="D192" s="104"/>
      <c r="E192" s="104"/>
      <c r="F192" s="104">
        <v>29</v>
      </c>
      <c r="G192" s="104"/>
      <c r="H192" s="104"/>
      <c r="I192" s="104">
        <v>117</v>
      </c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>
        <v>9</v>
      </c>
      <c r="W192" s="104"/>
      <c r="X192" s="104"/>
      <c r="Y192" s="104"/>
      <c r="Z192" s="104"/>
      <c r="AA192" s="108"/>
      <c r="AB192" s="104"/>
      <c r="AC192" s="104"/>
      <c r="AD192" s="77"/>
    </row>
    <row r="193" spans="1:30" ht="83.25">
      <c r="A193" s="104">
        <v>25</v>
      </c>
      <c r="B193" s="107" t="s">
        <v>44</v>
      </c>
      <c r="C193" s="104"/>
      <c r="D193" s="104"/>
      <c r="E193" s="104"/>
      <c r="F193" s="104"/>
      <c r="G193" s="104"/>
      <c r="H193" s="104"/>
      <c r="I193" s="104"/>
      <c r="J193" s="104"/>
      <c r="K193" s="104"/>
      <c r="L193" s="104">
        <v>200</v>
      </c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8"/>
      <c r="AB193" s="104"/>
      <c r="AC193" s="104"/>
      <c r="AD193" s="77"/>
    </row>
    <row r="194" spans="1:30" ht="83.25">
      <c r="A194" s="104" t="s">
        <v>38</v>
      </c>
      <c r="B194" s="107" t="s">
        <v>35</v>
      </c>
      <c r="C194" s="104">
        <v>65</v>
      </c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8"/>
      <c r="AB194" s="104"/>
      <c r="AC194" s="104"/>
      <c r="AD194" s="77"/>
    </row>
    <row r="195" spans="1:30" ht="84" thickBot="1">
      <c r="A195" s="104" t="s">
        <v>38</v>
      </c>
      <c r="B195" s="107" t="s">
        <v>9</v>
      </c>
      <c r="C195" s="104"/>
      <c r="D195" s="104">
        <v>30</v>
      </c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8"/>
      <c r="AB195" s="104"/>
      <c r="AC195" s="104"/>
      <c r="AD195" s="77"/>
    </row>
    <row r="196" spans="1:100" s="14" customFormat="1" ht="84" thickBot="1">
      <c r="A196" s="104"/>
      <c r="B196" s="107" t="s">
        <v>36</v>
      </c>
      <c r="C196" s="104">
        <f aca="true" t="shared" si="29" ref="C196:AD196">SUM(C189:C195)</f>
        <v>89</v>
      </c>
      <c r="D196" s="104">
        <f t="shared" si="29"/>
        <v>30</v>
      </c>
      <c r="E196" s="104">
        <f t="shared" si="29"/>
        <v>0</v>
      </c>
      <c r="F196" s="104">
        <f t="shared" si="29"/>
        <v>29</v>
      </c>
      <c r="G196" s="104">
        <f t="shared" si="29"/>
        <v>0</v>
      </c>
      <c r="H196" s="104">
        <f t="shared" si="29"/>
        <v>41</v>
      </c>
      <c r="I196" s="104">
        <f t="shared" si="29"/>
        <v>245</v>
      </c>
      <c r="J196" s="104">
        <f t="shared" si="29"/>
        <v>0</v>
      </c>
      <c r="K196" s="104">
        <f t="shared" si="29"/>
        <v>0</v>
      </c>
      <c r="L196" s="104">
        <f t="shared" si="29"/>
        <v>200</v>
      </c>
      <c r="M196" s="104">
        <f t="shared" si="29"/>
        <v>0</v>
      </c>
      <c r="N196" s="104">
        <f t="shared" si="29"/>
        <v>0</v>
      </c>
      <c r="O196" s="104">
        <f t="shared" si="29"/>
        <v>55</v>
      </c>
      <c r="P196" s="104">
        <f t="shared" si="29"/>
        <v>0</v>
      </c>
      <c r="Q196" s="104">
        <f t="shared" si="29"/>
        <v>21</v>
      </c>
      <c r="R196" s="104">
        <f t="shared" si="29"/>
        <v>0</v>
      </c>
      <c r="S196" s="104">
        <f t="shared" si="29"/>
        <v>0</v>
      </c>
      <c r="T196" s="104">
        <f t="shared" si="29"/>
        <v>0</v>
      </c>
      <c r="U196" s="104">
        <f t="shared" si="29"/>
        <v>5</v>
      </c>
      <c r="V196" s="104">
        <f t="shared" si="29"/>
        <v>13</v>
      </c>
      <c r="W196" s="104">
        <f t="shared" si="29"/>
        <v>7</v>
      </c>
      <c r="X196" s="104">
        <f t="shared" si="29"/>
        <v>29</v>
      </c>
      <c r="Y196" s="104">
        <f t="shared" si="29"/>
        <v>0</v>
      </c>
      <c r="Z196" s="104">
        <f t="shared" si="29"/>
        <v>0</v>
      </c>
      <c r="AA196" s="108">
        <f t="shared" si="29"/>
        <v>0</v>
      </c>
      <c r="AB196" s="104">
        <f t="shared" si="29"/>
        <v>0</v>
      </c>
      <c r="AC196" s="104">
        <f t="shared" si="29"/>
        <v>0</v>
      </c>
      <c r="AD196" s="104">
        <f t="shared" si="29"/>
        <v>0</v>
      </c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</row>
    <row r="197" spans="1:30" ht="83.25">
      <c r="A197" s="128" t="s">
        <v>165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</row>
    <row r="198" spans="1:30" ht="83.25">
      <c r="A198" s="104">
        <v>20</v>
      </c>
      <c r="B198" s="107" t="s">
        <v>43</v>
      </c>
      <c r="C198" s="104"/>
      <c r="D198" s="104"/>
      <c r="E198" s="104"/>
      <c r="F198" s="104"/>
      <c r="G198" s="104"/>
      <c r="H198" s="104"/>
      <c r="I198" s="109"/>
      <c r="J198" s="109"/>
      <c r="K198" s="104"/>
      <c r="L198" s="104"/>
      <c r="M198" s="104"/>
      <c r="N198" s="104"/>
      <c r="O198" s="104"/>
      <c r="P198" s="104"/>
      <c r="Q198" s="104">
        <v>130</v>
      </c>
      <c r="R198" s="104"/>
      <c r="S198" s="104"/>
      <c r="T198" s="104"/>
      <c r="U198" s="104"/>
      <c r="V198" s="104"/>
      <c r="W198" s="104"/>
      <c r="X198" s="104"/>
      <c r="Y198" s="104">
        <v>16</v>
      </c>
      <c r="Z198" s="104"/>
      <c r="AA198" s="108">
        <v>0.5</v>
      </c>
      <c r="AB198" s="104"/>
      <c r="AC198" s="104"/>
      <c r="AD198" s="77"/>
    </row>
    <row r="199" spans="1:30" ht="83.25">
      <c r="A199" s="104" t="s">
        <v>38</v>
      </c>
      <c r="B199" s="107" t="s">
        <v>167</v>
      </c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>
        <v>30</v>
      </c>
      <c r="AA199" s="108"/>
      <c r="AB199" s="104"/>
      <c r="AC199" s="104"/>
      <c r="AD199" s="104"/>
    </row>
    <row r="200" spans="1:30" ht="83.25">
      <c r="A200" s="104"/>
      <c r="B200" s="107" t="s">
        <v>36</v>
      </c>
      <c r="C200" s="104">
        <f aca="true" t="shared" si="30" ref="C200:AD200">C198+C199</f>
        <v>0</v>
      </c>
      <c r="D200" s="104">
        <f t="shared" si="30"/>
        <v>0</v>
      </c>
      <c r="E200" s="104">
        <f t="shared" si="30"/>
        <v>0</v>
      </c>
      <c r="F200" s="104">
        <f t="shared" si="30"/>
        <v>0</v>
      </c>
      <c r="G200" s="104">
        <f t="shared" si="30"/>
        <v>0</v>
      </c>
      <c r="H200" s="104">
        <f t="shared" si="30"/>
        <v>0</v>
      </c>
      <c r="I200" s="104">
        <f t="shared" si="30"/>
        <v>0</v>
      </c>
      <c r="J200" s="104">
        <f t="shared" si="30"/>
        <v>0</v>
      </c>
      <c r="K200" s="104">
        <f t="shared" si="30"/>
        <v>0</v>
      </c>
      <c r="L200" s="104">
        <f t="shared" si="30"/>
        <v>0</v>
      </c>
      <c r="M200" s="104">
        <f t="shared" si="30"/>
        <v>0</v>
      </c>
      <c r="N200" s="104">
        <f t="shared" si="30"/>
        <v>0</v>
      </c>
      <c r="O200" s="104">
        <f t="shared" si="30"/>
        <v>0</v>
      </c>
      <c r="P200" s="104">
        <f t="shared" si="30"/>
        <v>0</v>
      </c>
      <c r="Q200" s="104">
        <f t="shared" si="30"/>
        <v>130</v>
      </c>
      <c r="R200" s="104">
        <f t="shared" si="30"/>
        <v>0</v>
      </c>
      <c r="S200" s="104">
        <f t="shared" si="30"/>
        <v>0</v>
      </c>
      <c r="T200" s="104">
        <f t="shared" si="30"/>
        <v>0</v>
      </c>
      <c r="U200" s="104">
        <f t="shared" si="30"/>
        <v>0</v>
      </c>
      <c r="V200" s="104">
        <f t="shared" si="30"/>
        <v>0</v>
      </c>
      <c r="W200" s="104">
        <f t="shared" si="30"/>
        <v>0</v>
      </c>
      <c r="X200" s="104">
        <f t="shared" si="30"/>
        <v>0</v>
      </c>
      <c r="Y200" s="104">
        <f t="shared" si="30"/>
        <v>16</v>
      </c>
      <c r="Z200" s="104">
        <f t="shared" si="30"/>
        <v>30</v>
      </c>
      <c r="AA200" s="104">
        <f t="shared" si="30"/>
        <v>0.5</v>
      </c>
      <c r="AB200" s="104">
        <f t="shared" si="30"/>
        <v>0</v>
      </c>
      <c r="AC200" s="104">
        <f t="shared" si="30"/>
        <v>0</v>
      </c>
      <c r="AD200" s="104">
        <f t="shared" si="30"/>
        <v>0</v>
      </c>
    </row>
    <row r="201" spans="1:30" s="64" customFormat="1" ht="84" thickBot="1">
      <c r="A201" s="104"/>
      <c r="B201" s="107" t="s">
        <v>55</v>
      </c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8"/>
      <c r="AB201" s="104"/>
      <c r="AC201" s="104"/>
      <c r="AD201" s="106">
        <v>3.3</v>
      </c>
    </row>
    <row r="202" spans="1:30" s="78" customFormat="1" ht="84" thickBot="1">
      <c r="A202" s="104"/>
      <c r="B202" s="110" t="s">
        <v>172</v>
      </c>
      <c r="C202" s="104">
        <f aca="true" t="shared" si="31" ref="C202:AC202">C187+C196</f>
        <v>114</v>
      </c>
      <c r="D202" s="104">
        <f t="shared" si="31"/>
        <v>50</v>
      </c>
      <c r="E202" s="104">
        <f t="shared" si="31"/>
        <v>6.5</v>
      </c>
      <c r="F202" s="104">
        <f t="shared" si="31"/>
        <v>36</v>
      </c>
      <c r="G202" s="104">
        <f t="shared" si="31"/>
        <v>0</v>
      </c>
      <c r="H202" s="104">
        <f t="shared" si="31"/>
        <v>239</v>
      </c>
      <c r="I202" s="104">
        <f t="shared" si="31"/>
        <v>283.3</v>
      </c>
      <c r="J202" s="104">
        <f t="shared" si="31"/>
        <v>0</v>
      </c>
      <c r="K202" s="104">
        <f t="shared" si="31"/>
        <v>0</v>
      </c>
      <c r="L202" s="104">
        <f t="shared" si="31"/>
        <v>200</v>
      </c>
      <c r="M202" s="104">
        <f t="shared" si="31"/>
        <v>56</v>
      </c>
      <c r="N202" s="104">
        <f t="shared" si="31"/>
        <v>0</v>
      </c>
      <c r="O202" s="104">
        <f t="shared" si="31"/>
        <v>55</v>
      </c>
      <c r="P202" s="104">
        <f t="shared" si="31"/>
        <v>0</v>
      </c>
      <c r="Q202" s="104">
        <f t="shared" si="31"/>
        <v>21</v>
      </c>
      <c r="R202" s="104">
        <f t="shared" si="31"/>
        <v>0</v>
      </c>
      <c r="S202" s="104">
        <f t="shared" si="31"/>
        <v>0</v>
      </c>
      <c r="T202" s="104">
        <f t="shared" si="31"/>
        <v>0</v>
      </c>
      <c r="U202" s="104">
        <f t="shared" si="31"/>
        <v>13</v>
      </c>
      <c r="V202" s="104">
        <f t="shared" si="31"/>
        <v>29.6</v>
      </c>
      <c r="W202" s="104">
        <f t="shared" si="31"/>
        <v>15</v>
      </c>
      <c r="X202" s="104">
        <f t="shared" si="31"/>
        <v>29</v>
      </c>
      <c r="Y202" s="104">
        <f t="shared" si="31"/>
        <v>16</v>
      </c>
      <c r="Z202" s="104">
        <f t="shared" si="31"/>
        <v>0</v>
      </c>
      <c r="AA202" s="104">
        <f t="shared" si="31"/>
        <v>0.5</v>
      </c>
      <c r="AB202" s="104">
        <f t="shared" si="31"/>
        <v>0</v>
      </c>
      <c r="AC202" s="104">
        <f t="shared" si="31"/>
        <v>0</v>
      </c>
      <c r="AD202" s="104">
        <v>3.3</v>
      </c>
    </row>
    <row r="203" spans="1:100" s="63" customFormat="1" ht="167.25" thickBot="1">
      <c r="A203" s="104"/>
      <c r="B203" s="107" t="s">
        <v>173</v>
      </c>
      <c r="C203" s="104">
        <f aca="true" t="shared" si="32" ref="C203:AC203">SUM(C187+C196+C200)</f>
        <v>114</v>
      </c>
      <c r="D203" s="104">
        <f t="shared" si="32"/>
        <v>50</v>
      </c>
      <c r="E203" s="104">
        <f t="shared" si="32"/>
        <v>6.5</v>
      </c>
      <c r="F203" s="104">
        <f t="shared" si="32"/>
        <v>36</v>
      </c>
      <c r="G203" s="104">
        <f t="shared" si="32"/>
        <v>0</v>
      </c>
      <c r="H203" s="104">
        <f t="shared" si="32"/>
        <v>239</v>
      </c>
      <c r="I203" s="104">
        <f t="shared" si="32"/>
        <v>283.3</v>
      </c>
      <c r="J203" s="104">
        <f t="shared" si="32"/>
        <v>0</v>
      </c>
      <c r="K203" s="104">
        <f t="shared" si="32"/>
        <v>0</v>
      </c>
      <c r="L203" s="104">
        <f t="shared" si="32"/>
        <v>200</v>
      </c>
      <c r="M203" s="104">
        <f t="shared" si="32"/>
        <v>56</v>
      </c>
      <c r="N203" s="104">
        <f t="shared" si="32"/>
        <v>0</v>
      </c>
      <c r="O203" s="104">
        <f t="shared" si="32"/>
        <v>55</v>
      </c>
      <c r="P203" s="104">
        <f t="shared" si="32"/>
        <v>0</v>
      </c>
      <c r="Q203" s="104">
        <f t="shared" si="32"/>
        <v>151</v>
      </c>
      <c r="R203" s="104">
        <f t="shared" si="32"/>
        <v>0</v>
      </c>
      <c r="S203" s="104">
        <f t="shared" si="32"/>
        <v>0</v>
      </c>
      <c r="T203" s="104">
        <f t="shared" si="32"/>
        <v>0</v>
      </c>
      <c r="U203" s="104">
        <f t="shared" si="32"/>
        <v>13</v>
      </c>
      <c r="V203" s="104">
        <f t="shared" si="32"/>
        <v>29.6</v>
      </c>
      <c r="W203" s="104">
        <f t="shared" si="32"/>
        <v>15</v>
      </c>
      <c r="X203" s="104">
        <f t="shared" si="32"/>
        <v>29</v>
      </c>
      <c r="Y203" s="104">
        <f t="shared" si="32"/>
        <v>32</v>
      </c>
      <c r="Z203" s="104">
        <f t="shared" si="32"/>
        <v>30</v>
      </c>
      <c r="AA203" s="104">
        <f t="shared" si="32"/>
        <v>1</v>
      </c>
      <c r="AB203" s="104">
        <f t="shared" si="32"/>
        <v>0</v>
      </c>
      <c r="AC203" s="104">
        <f t="shared" si="32"/>
        <v>0</v>
      </c>
      <c r="AD203" s="104">
        <v>3.3</v>
      </c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</row>
    <row r="204" spans="1:100" s="12" customFormat="1" ht="62.25" customHeight="1">
      <c r="A204" s="127" t="s">
        <v>175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</row>
    <row r="205" spans="1:100" s="63" customFormat="1" ht="71.25" customHeight="1" thickBot="1">
      <c r="A205" s="127" t="s">
        <v>19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</row>
    <row r="206" spans="1:30" ht="70.5" customHeight="1">
      <c r="A206" s="128" t="s">
        <v>37</v>
      </c>
      <c r="B206" s="127" t="s">
        <v>22</v>
      </c>
      <c r="C206" s="126" t="s">
        <v>68</v>
      </c>
      <c r="D206" s="126" t="s">
        <v>69</v>
      </c>
      <c r="E206" s="126" t="s">
        <v>70</v>
      </c>
      <c r="F206" s="126" t="s">
        <v>71</v>
      </c>
      <c r="G206" s="126" t="s">
        <v>72</v>
      </c>
      <c r="H206" s="126" t="s">
        <v>151</v>
      </c>
      <c r="I206" s="126" t="s">
        <v>152</v>
      </c>
      <c r="J206" s="126" t="s">
        <v>73</v>
      </c>
      <c r="K206" s="126" t="s">
        <v>74</v>
      </c>
      <c r="L206" s="126" t="s">
        <v>97</v>
      </c>
      <c r="M206" s="126" t="s">
        <v>153</v>
      </c>
      <c r="N206" s="126" t="s">
        <v>154</v>
      </c>
      <c r="O206" s="126" t="s">
        <v>155</v>
      </c>
      <c r="P206" s="126" t="s">
        <v>75</v>
      </c>
      <c r="Q206" s="126" t="s">
        <v>76</v>
      </c>
      <c r="R206" s="126" t="s">
        <v>122</v>
      </c>
      <c r="S206" s="126" t="s">
        <v>77</v>
      </c>
      <c r="T206" s="126" t="s">
        <v>78</v>
      </c>
      <c r="U206" s="126" t="s">
        <v>79</v>
      </c>
      <c r="V206" s="126" t="s">
        <v>80</v>
      </c>
      <c r="W206" s="126" t="s">
        <v>81</v>
      </c>
      <c r="X206" s="126" t="s">
        <v>156</v>
      </c>
      <c r="Y206" s="126" t="s">
        <v>82</v>
      </c>
      <c r="Z206" s="126" t="s">
        <v>83</v>
      </c>
      <c r="AA206" s="129" t="s">
        <v>84</v>
      </c>
      <c r="AB206" s="126" t="s">
        <v>123</v>
      </c>
      <c r="AC206" s="126" t="s">
        <v>87</v>
      </c>
      <c r="AD206" s="126" t="s">
        <v>53</v>
      </c>
    </row>
    <row r="207" spans="1:30" ht="409.5" customHeight="1">
      <c r="A207" s="128"/>
      <c r="B207" s="127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9"/>
      <c r="AB207" s="126"/>
      <c r="AC207" s="126"/>
      <c r="AD207" s="126"/>
    </row>
    <row r="208" spans="1:30" ht="83.25">
      <c r="A208" s="104">
        <v>1</v>
      </c>
      <c r="B208" s="105">
        <v>2</v>
      </c>
      <c r="C208" s="104">
        <v>3</v>
      </c>
      <c r="D208" s="104">
        <v>4</v>
      </c>
      <c r="E208" s="104">
        <v>5</v>
      </c>
      <c r="F208" s="104">
        <v>6</v>
      </c>
      <c r="G208" s="104">
        <v>7</v>
      </c>
      <c r="H208" s="104" t="s">
        <v>54</v>
      </c>
      <c r="I208" s="104">
        <v>9</v>
      </c>
      <c r="J208" s="104">
        <v>10</v>
      </c>
      <c r="K208" s="104">
        <v>11</v>
      </c>
      <c r="L208" s="104">
        <v>12</v>
      </c>
      <c r="M208" s="104">
        <v>13</v>
      </c>
      <c r="N208" s="104">
        <v>14</v>
      </c>
      <c r="O208" s="104">
        <v>15</v>
      </c>
      <c r="P208" s="104">
        <v>16</v>
      </c>
      <c r="Q208" s="104">
        <v>17</v>
      </c>
      <c r="R208" s="104">
        <v>18</v>
      </c>
      <c r="S208" s="104">
        <v>19</v>
      </c>
      <c r="T208" s="104">
        <v>20</v>
      </c>
      <c r="U208" s="104">
        <v>21</v>
      </c>
      <c r="V208" s="104">
        <v>22</v>
      </c>
      <c r="W208" s="104">
        <v>23</v>
      </c>
      <c r="X208" s="104">
        <v>24</v>
      </c>
      <c r="Y208" s="104">
        <v>25</v>
      </c>
      <c r="Z208" s="104">
        <v>26</v>
      </c>
      <c r="AA208" s="105">
        <v>27</v>
      </c>
      <c r="AB208" s="104">
        <v>28</v>
      </c>
      <c r="AC208" s="104">
        <v>29</v>
      </c>
      <c r="AD208" s="106">
        <v>30</v>
      </c>
    </row>
    <row r="209" spans="1:30" ht="71.25" customHeight="1">
      <c r="A209" s="127" t="s">
        <v>63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</row>
    <row r="210" spans="1:30" ht="176.25" customHeight="1">
      <c r="A210" s="104">
        <v>39</v>
      </c>
      <c r="B210" s="107" t="s">
        <v>120</v>
      </c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>
        <v>31</v>
      </c>
      <c r="Q210" s="104">
        <v>100</v>
      </c>
      <c r="R210" s="104"/>
      <c r="S210" s="104"/>
      <c r="T210" s="104"/>
      <c r="U210" s="104"/>
      <c r="V210" s="104">
        <v>5</v>
      </c>
      <c r="W210" s="104"/>
      <c r="X210" s="104">
        <v>80</v>
      </c>
      <c r="Y210" s="104"/>
      <c r="Z210" s="104"/>
      <c r="AA210" s="108"/>
      <c r="AB210" s="104"/>
      <c r="AC210" s="104"/>
      <c r="AD210" s="77"/>
    </row>
    <row r="211" spans="1:30" ht="176.25" customHeight="1">
      <c r="A211" s="104" t="s">
        <v>38</v>
      </c>
      <c r="B211" s="107" t="s">
        <v>9</v>
      </c>
      <c r="C211" s="104"/>
      <c r="D211" s="104">
        <v>20</v>
      </c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8"/>
      <c r="AB211" s="104"/>
      <c r="AC211" s="104"/>
      <c r="AD211" s="77"/>
    </row>
    <row r="212" spans="1:30" ht="71.25" customHeight="1">
      <c r="A212" s="104" t="s">
        <v>38</v>
      </c>
      <c r="B212" s="107" t="s">
        <v>96</v>
      </c>
      <c r="C212" s="104">
        <v>25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8"/>
      <c r="AB212" s="104"/>
      <c r="AC212" s="104"/>
      <c r="AD212" s="77"/>
    </row>
    <row r="213" spans="1:30" ht="71.25" customHeight="1">
      <c r="A213" s="104">
        <v>3</v>
      </c>
      <c r="B213" s="107" t="s">
        <v>90</v>
      </c>
      <c r="C213" s="104"/>
      <c r="D213" s="104"/>
      <c r="E213" s="104"/>
      <c r="F213" s="104"/>
      <c r="G213" s="104"/>
      <c r="H213" s="104"/>
      <c r="I213" s="109"/>
      <c r="J213" s="109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>
        <v>6</v>
      </c>
      <c r="W213" s="104"/>
      <c r="X213" s="104"/>
      <c r="Y213" s="104"/>
      <c r="Z213" s="104"/>
      <c r="AA213" s="108"/>
      <c r="AB213" s="104"/>
      <c r="AC213" s="104"/>
      <c r="AD213" s="77"/>
    </row>
    <row r="214" spans="1:30" ht="71.25" customHeight="1">
      <c r="A214" s="104">
        <v>30</v>
      </c>
      <c r="B214" s="107" t="s">
        <v>88</v>
      </c>
      <c r="C214" s="104"/>
      <c r="D214" s="104"/>
      <c r="E214" s="104"/>
      <c r="F214" s="104"/>
      <c r="G214" s="104"/>
      <c r="H214" s="104"/>
      <c r="I214" s="109"/>
      <c r="J214" s="109">
        <v>6</v>
      </c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>
        <v>16</v>
      </c>
      <c r="Z214" s="104"/>
      <c r="AA214" s="108">
        <v>0.5</v>
      </c>
      <c r="AB214" s="104"/>
      <c r="AC214" s="104"/>
      <c r="AD214" s="77"/>
    </row>
    <row r="215" spans="1:30" ht="84" thickBot="1">
      <c r="A215" s="104"/>
      <c r="B215" s="107" t="s">
        <v>36</v>
      </c>
      <c r="C215" s="104">
        <f>SUM(C210:C214)</f>
        <v>25</v>
      </c>
      <c r="D215" s="104">
        <f>SUM(D210:D214)</f>
        <v>20</v>
      </c>
      <c r="E215" s="104">
        <f>SUM(E210:E214)</f>
        <v>0</v>
      </c>
      <c r="F215" s="104">
        <f>SUM(F210:F214)</f>
        <v>0</v>
      </c>
      <c r="G215" s="104">
        <f>SUM(G210:G214)</f>
        <v>0</v>
      </c>
      <c r="H215" s="104">
        <f>SUM(H210:H214)</f>
        <v>0</v>
      </c>
      <c r="I215" s="104">
        <f>SUM(I210:I214)</f>
        <v>0</v>
      </c>
      <c r="J215" s="104">
        <f>SUM(J210:J214)</f>
        <v>6</v>
      </c>
      <c r="K215" s="104">
        <f>SUM(K210:K214)</f>
        <v>0</v>
      </c>
      <c r="L215" s="104">
        <f>SUM(L210:L214)</f>
        <v>0</v>
      </c>
      <c r="M215" s="104">
        <f>SUM(M210:M214)</f>
        <v>0</v>
      </c>
      <c r="N215" s="104">
        <f>SUM(N210:N214)</f>
        <v>0</v>
      </c>
      <c r="O215" s="104">
        <f>SUM(O210:O214)</f>
        <v>0</v>
      </c>
      <c r="P215" s="104">
        <f>SUM(P210:P214)</f>
        <v>31</v>
      </c>
      <c r="Q215" s="104">
        <f>SUM(Q210:Q214)</f>
        <v>100</v>
      </c>
      <c r="R215" s="104">
        <f>SUM(R210:R214)</f>
        <v>0</v>
      </c>
      <c r="S215" s="104">
        <f>SUM(S210:S214)</f>
        <v>0</v>
      </c>
      <c r="T215" s="104">
        <f>SUM(T210:T214)</f>
        <v>0</v>
      </c>
      <c r="U215" s="104">
        <f>SUM(U210:U214)</f>
        <v>0</v>
      </c>
      <c r="V215" s="104">
        <f>SUM(V210:V214)</f>
        <v>11</v>
      </c>
      <c r="W215" s="104">
        <f>SUM(W210:W214)</f>
        <v>0</v>
      </c>
      <c r="X215" s="104">
        <f>SUM(X210:X214)</f>
        <v>80</v>
      </c>
      <c r="Y215" s="104">
        <f>SUM(Y210:Y214)</f>
        <v>16</v>
      </c>
      <c r="Z215" s="104">
        <f>SUM(Z210:Z214)</f>
        <v>0</v>
      </c>
      <c r="AA215" s="108">
        <f>SUM(AA210:AA214)</f>
        <v>0.5</v>
      </c>
      <c r="AB215" s="104">
        <f>SUM(AB210:AB214)</f>
        <v>0</v>
      </c>
      <c r="AC215" s="104">
        <f>SUM(AC210:AC214)</f>
        <v>0</v>
      </c>
      <c r="AD215" s="104">
        <f>SUM(AD210:AD214)</f>
        <v>0</v>
      </c>
    </row>
    <row r="216" spans="1:100" s="14" customFormat="1" ht="84" thickBot="1">
      <c r="A216" s="127" t="s">
        <v>64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</row>
    <row r="217" spans="1:30" ht="166.5">
      <c r="A217" s="104">
        <v>4</v>
      </c>
      <c r="B217" s="107" t="s">
        <v>159</v>
      </c>
      <c r="C217" s="104"/>
      <c r="D217" s="104"/>
      <c r="E217" s="104"/>
      <c r="F217" s="104"/>
      <c r="G217" s="104"/>
      <c r="H217" s="104"/>
      <c r="I217" s="104">
        <v>61</v>
      </c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8"/>
      <c r="AB217" s="104"/>
      <c r="AC217" s="104"/>
      <c r="AD217" s="77"/>
    </row>
    <row r="218" spans="1:30" ht="166.5">
      <c r="A218" s="104">
        <v>22</v>
      </c>
      <c r="B218" s="107" t="s">
        <v>125</v>
      </c>
      <c r="C218" s="104"/>
      <c r="D218" s="104"/>
      <c r="E218" s="104"/>
      <c r="F218" s="104"/>
      <c r="G218" s="104"/>
      <c r="H218" s="104">
        <v>26</v>
      </c>
      <c r="I218" s="104">
        <v>109</v>
      </c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>
        <v>5</v>
      </c>
      <c r="V218" s="104">
        <v>4</v>
      </c>
      <c r="W218" s="104"/>
      <c r="X218" s="104"/>
      <c r="Y218" s="104">
        <v>2</v>
      </c>
      <c r="Z218" s="104"/>
      <c r="AA218" s="108"/>
      <c r="AB218" s="104"/>
      <c r="AC218" s="104"/>
      <c r="AD218" s="77"/>
    </row>
    <row r="219" spans="1:30" ht="83.25">
      <c r="A219" s="104">
        <v>47</v>
      </c>
      <c r="B219" s="107" t="s">
        <v>67</v>
      </c>
      <c r="C219" s="104"/>
      <c r="D219" s="104"/>
      <c r="E219" s="104">
        <v>1.3</v>
      </c>
      <c r="F219" s="104"/>
      <c r="G219" s="104"/>
      <c r="H219" s="104"/>
      <c r="I219" s="104">
        <v>23.5</v>
      </c>
      <c r="J219" s="104"/>
      <c r="K219" s="104"/>
      <c r="L219" s="104"/>
      <c r="M219" s="104"/>
      <c r="N219" s="104">
        <v>95</v>
      </c>
      <c r="O219" s="104"/>
      <c r="P219" s="104"/>
      <c r="Q219" s="104"/>
      <c r="R219" s="104"/>
      <c r="S219" s="104"/>
      <c r="T219" s="104"/>
      <c r="U219" s="104">
        <v>4</v>
      </c>
      <c r="V219" s="104">
        <v>8</v>
      </c>
      <c r="W219" s="104"/>
      <c r="X219" s="104"/>
      <c r="Y219" s="104"/>
      <c r="Z219" s="104"/>
      <c r="AA219" s="108"/>
      <c r="AB219" s="104"/>
      <c r="AC219" s="104"/>
      <c r="AD219" s="77"/>
    </row>
    <row r="220" spans="1:30" ht="166.5">
      <c r="A220" s="104">
        <v>16</v>
      </c>
      <c r="B220" s="107" t="s">
        <v>95</v>
      </c>
      <c r="C220" s="104"/>
      <c r="D220" s="104"/>
      <c r="E220" s="104"/>
      <c r="F220" s="104"/>
      <c r="G220" s="104">
        <v>25</v>
      </c>
      <c r="H220" s="104"/>
      <c r="I220" s="104">
        <v>127</v>
      </c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>
        <v>9</v>
      </c>
      <c r="W220" s="104"/>
      <c r="X220" s="104"/>
      <c r="Y220" s="104"/>
      <c r="Z220" s="104"/>
      <c r="AA220" s="108"/>
      <c r="AB220" s="104"/>
      <c r="AC220" s="104"/>
      <c r="AD220" s="77"/>
    </row>
    <row r="221" spans="1:30" ht="166.5">
      <c r="A221" s="104">
        <v>25</v>
      </c>
      <c r="B221" s="107" t="s">
        <v>182</v>
      </c>
      <c r="C221" s="104"/>
      <c r="D221" s="104"/>
      <c r="E221" s="104"/>
      <c r="F221" s="104"/>
      <c r="G221" s="104"/>
      <c r="H221" s="104"/>
      <c r="I221" s="104"/>
      <c r="J221" s="104"/>
      <c r="K221" s="104"/>
      <c r="L221" s="104">
        <v>200</v>
      </c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8"/>
      <c r="AB221" s="104"/>
      <c r="AC221" s="104"/>
      <c r="AD221" s="77"/>
    </row>
    <row r="222" spans="1:30" ht="83.25">
      <c r="A222" s="104" t="s">
        <v>38</v>
      </c>
      <c r="B222" s="107" t="s">
        <v>35</v>
      </c>
      <c r="C222" s="104">
        <v>65</v>
      </c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8"/>
      <c r="AB222" s="104"/>
      <c r="AC222" s="104"/>
      <c r="AD222" s="77"/>
    </row>
    <row r="223" spans="1:30" ht="83.25">
      <c r="A223" s="104" t="s">
        <v>38</v>
      </c>
      <c r="B223" s="107" t="s">
        <v>9</v>
      </c>
      <c r="C223" s="104"/>
      <c r="D223" s="104">
        <v>30</v>
      </c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8"/>
      <c r="AB223" s="104"/>
      <c r="AC223" s="104"/>
      <c r="AD223" s="77"/>
    </row>
    <row r="224" spans="1:30" ht="83.25">
      <c r="A224" s="104"/>
      <c r="B224" s="107" t="s">
        <v>36</v>
      </c>
      <c r="C224" s="104">
        <f aca="true" t="shared" si="33" ref="C224:AD224">SUM(C217:C223)</f>
        <v>65</v>
      </c>
      <c r="D224" s="104">
        <f t="shared" si="33"/>
        <v>30</v>
      </c>
      <c r="E224" s="104">
        <f t="shared" si="33"/>
        <v>1.3</v>
      </c>
      <c r="F224" s="104">
        <f t="shared" si="33"/>
        <v>0</v>
      </c>
      <c r="G224" s="104">
        <f t="shared" si="33"/>
        <v>25</v>
      </c>
      <c r="H224" s="104">
        <f t="shared" si="33"/>
        <v>26</v>
      </c>
      <c r="I224" s="104">
        <f t="shared" si="33"/>
        <v>320.5</v>
      </c>
      <c r="J224" s="104">
        <f t="shared" si="33"/>
        <v>0</v>
      </c>
      <c r="K224" s="104">
        <f t="shared" si="33"/>
        <v>0</v>
      </c>
      <c r="L224" s="104">
        <f t="shared" si="33"/>
        <v>200</v>
      </c>
      <c r="M224" s="104">
        <f t="shared" si="33"/>
        <v>0</v>
      </c>
      <c r="N224" s="104">
        <f t="shared" si="33"/>
        <v>95</v>
      </c>
      <c r="O224" s="104">
        <f t="shared" si="33"/>
        <v>0</v>
      </c>
      <c r="P224" s="104">
        <f t="shared" si="33"/>
        <v>0</v>
      </c>
      <c r="Q224" s="104">
        <f t="shared" si="33"/>
        <v>0</v>
      </c>
      <c r="R224" s="104">
        <f t="shared" si="33"/>
        <v>0</v>
      </c>
      <c r="S224" s="104">
        <f t="shared" si="33"/>
        <v>0</v>
      </c>
      <c r="T224" s="104">
        <f t="shared" si="33"/>
        <v>0</v>
      </c>
      <c r="U224" s="104">
        <f t="shared" si="33"/>
        <v>9</v>
      </c>
      <c r="V224" s="104">
        <f t="shared" si="33"/>
        <v>21</v>
      </c>
      <c r="W224" s="104">
        <f t="shared" si="33"/>
        <v>0</v>
      </c>
      <c r="X224" s="104">
        <f t="shared" si="33"/>
        <v>0</v>
      </c>
      <c r="Y224" s="104">
        <f t="shared" si="33"/>
        <v>2</v>
      </c>
      <c r="Z224" s="104">
        <f t="shared" si="33"/>
        <v>0</v>
      </c>
      <c r="AA224" s="108">
        <f t="shared" si="33"/>
        <v>0</v>
      </c>
      <c r="AB224" s="104">
        <f t="shared" si="33"/>
        <v>0</v>
      </c>
      <c r="AC224" s="104">
        <f t="shared" si="33"/>
        <v>0</v>
      </c>
      <c r="AD224" s="104">
        <f t="shared" si="33"/>
        <v>0</v>
      </c>
    </row>
    <row r="225" spans="1:30" ht="83.25">
      <c r="A225" s="128" t="s">
        <v>165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</row>
    <row r="226" spans="1:30" ht="83.25">
      <c r="A226" s="104">
        <v>8</v>
      </c>
      <c r="B226" s="107" t="s">
        <v>178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>
        <v>210</v>
      </c>
      <c r="R226" s="104"/>
      <c r="S226" s="104"/>
      <c r="T226" s="104"/>
      <c r="U226" s="104"/>
      <c r="V226" s="104"/>
      <c r="W226" s="104"/>
      <c r="X226" s="104"/>
      <c r="Y226" s="104"/>
      <c r="Z226" s="104"/>
      <c r="AA226" s="108"/>
      <c r="AB226" s="104"/>
      <c r="AC226" s="104"/>
      <c r="AD226" s="104"/>
    </row>
    <row r="227" spans="1:30" ht="83.25">
      <c r="A227" s="104" t="s">
        <v>38</v>
      </c>
      <c r="B227" s="107" t="s">
        <v>168</v>
      </c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>
        <v>30</v>
      </c>
      <c r="AA227" s="108"/>
      <c r="AB227" s="104"/>
      <c r="AC227" s="104"/>
      <c r="AD227" s="104"/>
    </row>
    <row r="228" spans="1:30" ht="83.25">
      <c r="A228" s="104"/>
      <c r="B228" s="107" t="s">
        <v>36</v>
      </c>
      <c r="C228" s="104">
        <f aca="true" t="shared" si="34" ref="C228:AD228">C226+C227</f>
        <v>0</v>
      </c>
      <c r="D228" s="104">
        <f t="shared" si="34"/>
        <v>0</v>
      </c>
      <c r="E228" s="104">
        <f t="shared" si="34"/>
        <v>0</v>
      </c>
      <c r="F228" s="104">
        <f t="shared" si="34"/>
        <v>0</v>
      </c>
      <c r="G228" s="104">
        <f t="shared" si="34"/>
        <v>0</v>
      </c>
      <c r="H228" s="104">
        <f t="shared" si="34"/>
        <v>0</v>
      </c>
      <c r="I228" s="104">
        <f t="shared" si="34"/>
        <v>0</v>
      </c>
      <c r="J228" s="104">
        <f t="shared" si="34"/>
        <v>0</v>
      </c>
      <c r="K228" s="104">
        <f t="shared" si="34"/>
        <v>0</v>
      </c>
      <c r="L228" s="104">
        <f t="shared" si="34"/>
        <v>0</v>
      </c>
      <c r="M228" s="104">
        <f t="shared" si="34"/>
        <v>0</v>
      </c>
      <c r="N228" s="104">
        <f t="shared" si="34"/>
        <v>0</v>
      </c>
      <c r="O228" s="104">
        <f t="shared" si="34"/>
        <v>0</v>
      </c>
      <c r="P228" s="104">
        <f t="shared" si="34"/>
        <v>0</v>
      </c>
      <c r="Q228" s="104">
        <f t="shared" si="34"/>
        <v>210</v>
      </c>
      <c r="R228" s="104">
        <f t="shared" si="34"/>
        <v>0</v>
      </c>
      <c r="S228" s="104">
        <f t="shared" si="34"/>
        <v>0</v>
      </c>
      <c r="T228" s="104">
        <f t="shared" si="34"/>
        <v>0</v>
      </c>
      <c r="U228" s="104">
        <f t="shared" si="34"/>
        <v>0</v>
      </c>
      <c r="V228" s="104">
        <f t="shared" si="34"/>
        <v>0</v>
      </c>
      <c r="W228" s="104">
        <f t="shared" si="34"/>
        <v>0</v>
      </c>
      <c r="X228" s="104">
        <f t="shared" si="34"/>
        <v>0</v>
      </c>
      <c r="Y228" s="104">
        <f t="shared" si="34"/>
        <v>0</v>
      </c>
      <c r="Z228" s="104">
        <f t="shared" si="34"/>
        <v>30</v>
      </c>
      <c r="AA228" s="104">
        <f t="shared" si="34"/>
        <v>0</v>
      </c>
      <c r="AB228" s="104">
        <f t="shared" si="34"/>
        <v>0</v>
      </c>
      <c r="AC228" s="104">
        <f t="shared" si="34"/>
        <v>0</v>
      </c>
      <c r="AD228" s="104">
        <f t="shared" si="34"/>
        <v>0</v>
      </c>
    </row>
    <row r="229" spans="1:30" ht="84" thickBot="1">
      <c r="A229" s="104"/>
      <c r="B229" s="107" t="s">
        <v>55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8"/>
      <c r="AB229" s="104"/>
      <c r="AC229" s="104"/>
      <c r="AD229" s="106">
        <v>3.3</v>
      </c>
    </row>
    <row r="230" spans="1:30" s="14" customFormat="1" ht="84" thickBot="1">
      <c r="A230" s="104"/>
      <c r="B230" s="110" t="s">
        <v>172</v>
      </c>
      <c r="C230" s="104">
        <f aca="true" t="shared" si="35" ref="C230:AC230">C215+C224</f>
        <v>90</v>
      </c>
      <c r="D230" s="104">
        <f t="shared" si="35"/>
        <v>50</v>
      </c>
      <c r="E230" s="104">
        <f t="shared" si="35"/>
        <v>1.3</v>
      </c>
      <c r="F230" s="104">
        <f t="shared" si="35"/>
        <v>0</v>
      </c>
      <c r="G230" s="104">
        <f t="shared" si="35"/>
        <v>25</v>
      </c>
      <c r="H230" s="104">
        <f t="shared" si="35"/>
        <v>26</v>
      </c>
      <c r="I230" s="104">
        <f t="shared" si="35"/>
        <v>320.5</v>
      </c>
      <c r="J230" s="104">
        <f t="shared" si="35"/>
        <v>6</v>
      </c>
      <c r="K230" s="104">
        <f t="shared" si="35"/>
        <v>0</v>
      </c>
      <c r="L230" s="104">
        <f t="shared" si="35"/>
        <v>200</v>
      </c>
      <c r="M230" s="104">
        <f t="shared" si="35"/>
        <v>0</v>
      </c>
      <c r="N230" s="104">
        <f t="shared" si="35"/>
        <v>95</v>
      </c>
      <c r="O230" s="104">
        <f t="shared" si="35"/>
        <v>0</v>
      </c>
      <c r="P230" s="104">
        <f t="shared" si="35"/>
        <v>31</v>
      </c>
      <c r="Q230" s="104">
        <f t="shared" si="35"/>
        <v>100</v>
      </c>
      <c r="R230" s="104">
        <f t="shared" si="35"/>
        <v>0</v>
      </c>
      <c r="S230" s="104">
        <f t="shared" si="35"/>
        <v>0</v>
      </c>
      <c r="T230" s="104">
        <f t="shared" si="35"/>
        <v>0</v>
      </c>
      <c r="U230" s="104">
        <f t="shared" si="35"/>
        <v>9</v>
      </c>
      <c r="V230" s="104">
        <f t="shared" si="35"/>
        <v>32</v>
      </c>
      <c r="W230" s="104">
        <f t="shared" si="35"/>
        <v>0</v>
      </c>
      <c r="X230" s="104">
        <f t="shared" si="35"/>
        <v>80</v>
      </c>
      <c r="Y230" s="104">
        <f t="shared" si="35"/>
        <v>18</v>
      </c>
      <c r="Z230" s="104">
        <f t="shared" si="35"/>
        <v>0</v>
      </c>
      <c r="AA230" s="104">
        <f t="shared" si="35"/>
        <v>0.5</v>
      </c>
      <c r="AB230" s="104">
        <f t="shared" si="35"/>
        <v>0</v>
      </c>
      <c r="AC230" s="104">
        <f t="shared" si="35"/>
        <v>0</v>
      </c>
      <c r="AD230" s="104">
        <v>3.3</v>
      </c>
    </row>
    <row r="231" spans="1:100" s="102" customFormat="1" ht="167.25" thickBot="1">
      <c r="A231" s="104"/>
      <c r="B231" s="110" t="s">
        <v>173</v>
      </c>
      <c r="C231" s="104">
        <f aca="true" t="shared" si="36" ref="C231:AC231">SUM(C215+C224+C228)</f>
        <v>90</v>
      </c>
      <c r="D231" s="104">
        <f t="shared" si="36"/>
        <v>50</v>
      </c>
      <c r="E231" s="104">
        <f t="shared" si="36"/>
        <v>1.3</v>
      </c>
      <c r="F231" s="104">
        <f t="shared" si="36"/>
        <v>0</v>
      </c>
      <c r="G231" s="104">
        <f t="shared" si="36"/>
        <v>25</v>
      </c>
      <c r="H231" s="104">
        <f t="shared" si="36"/>
        <v>26</v>
      </c>
      <c r="I231" s="104">
        <f t="shared" si="36"/>
        <v>320.5</v>
      </c>
      <c r="J231" s="104">
        <f t="shared" si="36"/>
        <v>6</v>
      </c>
      <c r="K231" s="104">
        <f t="shared" si="36"/>
        <v>0</v>
      </c>
      <c r="L231" s="104">
        <f t="shared" si="36"/>
        <v>200</v>
      </c>
      <c r="M231" s="104">
        <f t="shared" si="36"/>
        <v>0</v>
      </c>
      <c r="N231" s="104">
        <f t="shared" si="36"/>
        <v>95</v>
      </c>
      <c r="O231" s="104">
        <f t="shared" si="36"/>
        <v>0</v>
      </c>
      <c r="P231" s="104">
        <f t="shared" si="36"/>
        <v>31</v>
      </c>
      <c r="Q231" s="104">
        <f t="shared" si="36"/>
        <v>310</v>
      </c>
      <c r="R231" s="104">
        <f t="shared" si="36"/>
        <v>0</v>
      </c>
      <c r="S231" s="104">
        <f t="shared" si="36"/>
        <v>0</v>
      </c>
      <c r="T231" s="104">
        <f t="shared" si="36"/>
        <v>0</v>
      </c>
      <c r="U231" s="104">
        <f t="shared" si="36"/>
        <v>9</v>
      </c>
      <c r="V231" s="104">
        <f t="shared" si="36"/>
        <v>32</v>
      </c>
      <c r="W231" s="104">
        <f t="shared" si="36"/>
        <v>0</v>
      </c>
      <c r="X231" s="104">
        <f t="shared" si="36"/>
        <v>80</v>
      </c>
      <c r="Y231" s="104">
        <f t="shared" si="36"/>
        <v>18</v>
      </c>
      <c r="Z231" s="104">
        <f t="shared" si="36"/>
        <v>30</v>
      </c>
      <c r="AA231" s="104">
        <f t="shared" si="36"/>
        <v>0.5</v>
      </c>
      <c r="AB231" s="104">
        <f t="shared" si="36"/>
        <v>0</v>
      </c>
      <c r="AC231" s="104">
        <f t="shared" si="36"/>
        <v>0</v>
      </c>
      <c r="AD231" s="104">
        <v>3.3</v>
      </c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</row>
    <row r="232" spans="1:100" s="12" customFormat="1" ht="95.25" customHeight="1">
      <c r="A232" s="127" t="s">
        <v>175</v>
      </c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</row>
    <row r="233" spans="1:100" s="63" customFormat="1" ht="71.25" customHeight="1" thickBot="1">
      <c r="A233" s="127" t="s">
        <v>20</v>
      </c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</row>
    <row r="234" spans="1:30" ht="70.5" customHeight="1">
      <c r="A234" s="128" t="s">
        <v>37</v>
      </c>
      <c r="B234" s="127" t="s">
        <v>22</v>
      </c>
      <c r="C234" s="126" t="s">
        <v>68</v>
      </c>
      <c r="D234" s="126" t="s">
        <v>69</v>
      </c>
      <c r="E234" s="126" t="s">
        <v>70</v>
      </c>
      <c r="F234" s="126" t="s">
        <v>71</v>
      </c>
      <c r="G234" s="126" t="s">
        <v>72</v>
      </c>
      <c r="H234" s="126" t="s">
        <v>151</v>
      </c>
      <c r="I234" s="126" t="s">
        <v>152</v>
      </c>
      <c r="J234" s="126" t="s">
        <v>73</v>
      </c>
      <c r="K234" s="126" t="s">
        <v>74</v>
      </c>
      <c r="L234" s="126" t="s">
        <v>97</v>
      </c>
      <c r="M234" s="126" t="s">
        <v>153</v>
      </c>
      <c r="N234" s="126" t="s">
        <v>154</v>
      </c>
      <c r="O234" s="126" t="s">
        <v>155</v>
      </c>
      <c r="P234" s="126" t="s">
        <v>75</v>
      </c>
      <c r="Q234" s="126" t="s">
        <v>76</v>
      </c>
      <c r="R234" s="126" t="s">
        <v>122</v>
      </c>
      <c r="S234" s="126" t="s">
        <v>77</v>
      </c>
      <c r="T234" s="126" t="s">
        <v>78</v>
      </c>
      <c r="U234" s="126" t="s">
        <v>79</v>
      </c>
      <c r="V234" s="126" t="s">
        <v>80</v>
      </c>
      <c r="W234" s="126" t="s">
        <v>81</v>
      </c>
      <c r="X234" s="126" t="s">
        <v>156</v>
      </c>
      <c r="Y234" s="126" t="s">
        <v>82</v>
      </c>
      <c r="Z234" s="126" t="s">
        <v>83</v>
      </c>
      <c r="AA234" s="129" t="s">
        <v>84</v>
      </c>
      <c r="AB234" s="126" t="s">
        <v>123</v>
      </c>
      <c r="AC234" s="126" t="s">
        <v>87</v>
      </c>
      <c r="AD234" s="126" t="s">
        <v>53</v>
      </c>
    </row>
    <row r="235" spans="1:30" ht="409.5" customHeight="1">
      <c r="A235" s="128"/>
      <c r="B235" s="127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9"/>
      <c r="AB235" s="126"/>
      <c r="AC235" s="126"/>
      <c r="AD235" s="126"/>
    </row>
    <row r="236" spans="1:30" ht="84" thickBot="1">
      <c r="A236" s="104">
        <v>1</v>
      </c>
      <c r="B236" s="105">
        <v>2</v>
      </c>
      <c r="C236" s="104">
        <v>3</v>
      </c>
      <c r="D236" s="104">
        <v>4</v>
      </c>
      <c r="E236" s="104">
        <v>5</v>
      </c>
      <c r="F236" s="104">
        <v>6</v>
      </c>
      <c r="G236" s="104">
        <v>7</v>
      </c>
      <c r="H236" s="104" t="s">
        <v>54</v>
      </c>
      <c r="I236" s="104">
        <v>9</v>
      </c>
      <c r="J236" s="104">
        <v>10</v>
      </c>
      <c r="K236" s="104">
        <v>11</v>
      </c>
      <c r="L236" s="104">
        <v>12</v>
      </c>
      <c r="M236" s="104">
        <v>13</v>
      </c>
      <c r="N236" s="104">
        <v>14</v>
      </c>
      <c r="O236" s="104">
        <v>15</v>
      </c>
      <c r="P236" s="104">
        <v>16</v>
      </c>
      <c r="Q236" s="104">
        <v>17</v>
      </c>
      <c r="R236" s="104">
        <v>18</v>
      </c>
      <c r="S236" s="104">
        <v>19</v>
      </c>
      <c r="T236" s="104">
        <v>20</v>
      </c>
      <c r="U236" s="104">
        <v>21</v>
      </c>
      <c r="V236" s="104">
        <v>22</v>
      </c>
      <c r="W236" s="104">
        <v>23</v>
      </c>
      <c r="X236" s="104">
        <v>24</v>
      </c>
      <c r="Y236" s="104">
        <v>25</v>
      </c>
      <c r="Z236" s="104">
        <v>26</v>
      </c>
      <c r="AA236" s="105">
        <v>27</v>
      </c>
      <c r="AB236" s="104">
        <v>28</v>
      </c>
      <c r="AC236" s="104">
        <v>29</v>
      </c>
      <c r="AD236" s="106">
        <v>30</v>
      </c>
    </row>
    <row r="237" spans="1:100" s="14" customFormat="1" ht="71.25" customHeight="1" thickBot="1">
      <c r="A237" s="127" t="s">
        <v>63</v>
      </c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</row>
    <row r="238" spans="1:30" ht="179.25" customHeight="1">
      <c r="A238" s="104">
        <v>53</v>
      </c>
      <c r="B238" s="107" t="s">
        <v>114</v>
      </c>
      <c r="C238" s="104"/>
      <c r="D238" s="104"/>
      <c r="E238" s="104"/>
      <c r="F238" s="104"/>
      <c r="G238" s="104">
        <v>16</v>
      </c>
      <c r="H238" s="104"/>
      <c r="I238" s="104"/>
      <c r="J238" s="104"/>
      <c r="K238" s="104"/>
      <c r="L238" s="104"/>
      <c r="M238" s="104"/>
      <c r="N238" s="104"/>
      <c r="O238" s="106"/>
      <c r="P238" s="104"/>
      <c r="Q238" s="104">
        <v>186</v>
      </c>
      <c r="R238" s="104"/>
      <c r="S238" s="104"/>
      <c r="T238" s="104"/>
      <c r="U238" s="104"/>
      <c r="V238" s="104">
        <v>1</v>
      </c>
      <c r="W238" s="104"/>
      <c r="X238" s="104"/>
      <c r="Y238" s="104">
        <v>2</v>
      </c>
      <c r="Z238" s="104"/>
      <c r="AA238" s="108"/>
      <c r="AB238" s="104"/>
      <c r="AC238" s="104"/>
      <c r="AD238" s="77"/>
    </row>
    <row r="239" spans="1:30" ht="122.25" customHeight="1">
      <c r="A239" s="104" t="s">
        <v>38</v>
      </c>
      <c r="B239" s="107" t="s">
        <v>96</v>
      </c>
      <c r="C239" s="104">
        <v>25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8"/>
      <c r="AB239" s="104"/>
      <c r="AC239" s="104"/>
      <c r="AD239" s="77"/>
    </row>
    <row r="240" spans="1:30" ht="122.25" customHeight="1">
      <c r="A240" s="104" t="s">
        <v>38</v>
      </c>
      <c r="B240" s="107" t="s">
        <v>9</v>
      </c>
      <c r="C240" s="104"/>
      <c r="D240" s="104">
        <v>20</v>
      </c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8"/>
      <c r="AB240" s="104"/>
      <c r="AC240" s="104"/>
      <c r="AD240" s="77"/>
    </row>
    <row r="241" spans="1:30" ht="122.25" customHeight="1">
      <c r="A241" s="104">
        <v>70</v>
      </c>
      <c r="B241" s="107" t="s">
        <v>91</v>
      </c>
      <c r="C241" s="104"/>
      <c r="D241" s="104"/>
      <c r="E241" s="104"/>
      <c r="F241" s="104"/>
      <c r="G241" s="104"/>
      <c r="H241" s="104"/>
      <c r="I241" s="109"/>
      <c r="J241" s="109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>
        <v>16</v>
      </c>
      <c r="U241" s="104"/>
      <c r="V241" s="104"/>
      <c r="W241" s="104"/>
      <c r="X241" s="104"/>
      <c r="Y241" s="104"/>
      <c r="Z241" s="104"/>
      <c r="AA241" s="108"/>
      <c r="AB241" s="104"/>
      <c r="AC241" s="104"/>
      <c r="AD241" s="77"/>
    </row>
    <row r="242" spans="1:30" ht="122.25" customHeight="1">
      <c r="A242" s="104">
        <v>3</v>
      </c>
      <c r="B242" s="107" t="s">
        <v>90</v>
      </c>
      <c r="C242" s="104"/>
      <c r="D242" s="104"/>
      <c r="E242" s="104"/>
      <c r="F242" s="104"/>
      <c r="G242" s="104"/>
      <c r="H242" s="104"/>
      <c r="I242" s="109"/>
      <c r="J242" s="109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>
        <v>6</v>
      </c>
      <c r="W242" s="104"/>
      <c r="X242" s="104"/>
      <c r="Y242" s="104"/>
      <c r="Z242" s="104"/>
      <c r="AA242" s="108"/>
      <c r="AB242" s="104"/>
      <c r="AC242" s="104"/>
      <c r="AD242" s="77"/>
    </row>
    <row r="243" spans="1:30" ht="176.25" customHeight="1">
      <c r="A243" s="104" t="s">
        <v>38</v>
      </c>
      <c r="B243" s="107" t="s">
        <v>107</v>
      </c>
      <c r="C243" s="104"/>
      <c r="D243" s="104"/>
      <c r="E243" s="104"/>
      <c r="F243" s="104"/>
      <c r="G243" s="104"/>
      <c r="H243" s="104"/>
      <c r="I243" s="104"/>
      <c r="J243" s="109">
        <v>160</v>
      </c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8"/>
      <c r="AB243" s="104"/>
      <c r="AC243" s="104"/>
      <c r="AD243" s="77"/>
    </row>
    <row r="244" spans="1:30" ht="206.25" customHeight="1">
      <c r="A244" s="104">
        <v>2</v>
      </c>
      <c r="B244" s="107" t="s">
        <v>98</v>
      </c>
      <c r="C244" s="104"/>
      <c r="D244" s="104"/>
      <c r="E244" s="104"/>
      <c r="F244" s="104"/>
      <c r="G244" s="104"/>
      <c r="H244" s="104"/>
      <c r="I244" s="109"/>
      <c r="J244" s="109"/>
      <c r="K244" s="104"/>
      <c r="L244" s="104"/>
      <c r="M244" s="104"/>
      <c r="N244" s="104"/>
      <c r="O244" s="104"/>
      <c r="P244" s="104"/>
      <c r="Q244" s="104">
        <v>180</v>
      </c>
      <c r="R244" s="104"/>
      <c r="S244" s="104"/>
      <c r="T244" s="104"/>
      <c r="U244" s="104"/>
      <c r="V244" s="104"/>
      <c r="W244" s="104"/>
      <c r="X244" s="104"/>
      <c r="Y244" s="104">
        <v>16</v>
      </c>
      <c r="Z244" s="104"/>
      <c r="AA244" s="108"/>
      <c r="AB244" s="104">
        <v>2</v>
      </c>
      <c r="AC244" s="104"/>
      <c r="AD244" s="77"/>
    </row>
    <row r="245" spans="1:30" ht="84" thickBot="1">
      <c r="A245" s="104"/>
      <c r="B245" s="107" t="s">
        <v>36</v>
      </c>
      <c r="C245" s="104">
        <f>C238+C239+C240+C241+C242+C243+C244</f>
        <v>25</v>
      </c>
      <c r="D245" s="104">
        <f aca="true" t="shared" si="37" ref="D245:AD245">D238+D239+D240+D241+D242+D243+D244</f>
        <v>20</v>
      </c>
      <c r="E245" s="104">
        <f t="shared" si="37"/>
        <v>0</v>
      </c>
      <c r="F245" s="104">
        <f t="shared" si="37"/>
        <v>0</v>
      </c>
      <c r="G245" s="104">
        <f t="shared" si="37"/>
        <v>16</v>
      </c>
      <c r="H245" s="104">
        <f t="shared" si="37"/>
        <v>0</v>
      </c>
      <c r="I245" s="104">
        <f t="shared" si="37"/>
        <v>0</v>
      </c>
      <c r="J245" s="104">
        <f t="shared" si="37"/>
        <v>160</v>
      </c>
      <c r="K245" s="104">
        <f t="shared" si="37"/>
        <v>0</v>
      </c>
      <c r="L245" s="104">
        <f t="shared" si="37"/>
        <v>0</v>
      </c>
      <c r="M245" s="104">
        <f t="shared" si="37"/>
        <v>0</v>
      </c>
      <c r="N245" s="104">
        <f t="shared" si="37"/>
        <v>0</v>
      </c>
      <c r="O245" s="104">
        <f t="shared" si="37"/>
        <v>0</v>
      </c>
      <c r="P245" s="104">
        <f t="shared" si="37"/>
        <v>0</v>
      </c>
      <c r="Q245" s="104">
        <f t="shared" si="37"/>
        <v>366</v>
      </c>
      <c r="R245" s="104">
        <f t="shared" si="37"/>
        <v>0</v>
      </c>
      <c r="S245" s="104">
        <f t="shared" si="37"/>
        <v>0</v>
      </c>
      <c r="T245" s="104">
        <f t="shared" si="37"/>
        <v>16</v>
      </c>
      <c r="U245" s="104">
        <f t="shared" si="37"/>
        <v>0</v>
      </c>
      <c r="V245" s="104">
        <f t="shared" si="37"/>
        <v>7</v>
      </c>
      <c r="W245" s="104">
        <f t="shared" si="37"/>
        <v>0</v>
      </c>
      <c r="X245" s="104">
        <f t="shared" si="37"/>
        <v>0</v>
      </c>
      <c r="Y245" s="104">
        <f t="shared" si="37"/>
        <v>18</v>
      </c>
      <c r="Z245" s="104">
        <f t="shared" si="37"/>
        <v>0</v>
      </c>
      <c r="AA245" s="104">
        <f t="shared" si="37"/>
        <v>0</v>
      </c>
      <c r="AB245" s="104">
        <f t="shared" si="37"/>
        <v>2</v>
      </c>
      <c r="AC245" s="104">
        <f t="shared" si="37"/>
        <v>0</v>
      </c>
      <c r="AD245" s="104">
        <f t="shared" si="37"/>
        <v>0</v>
      </c>
    </row>
    <row r="246" spans="1:100" s="14" customFormat="1" ht="84" thickBot="1">
      <c r="A246" s="127" t="s">
        <v>64</v>
      </c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</row>
    <row r="247" spans="1:30" ht="166.5">
      <c r="A247" s="104" t="s">
        <v>110</v>
      </c>
      <c r="B247" s="107" t="s">
        <v>113</v>
      </c>
      <c r="C247" s="104"/>
      <c r="D247" s="104"/>
      <c r="E247" s="104"/>
      <c r="F247" s="104"/>
      <c r="G247" s="104"/>
      <c r="H247" s="104"/>
      <c r="I247" s="104">
        <v>85</v>
      </c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>
        <v>5</v>
      </c>
      <c r="X247" s="104"/>
      <c r="Y247" s="104">
        <v>0.8</v>
      </c>
      <c r="Z247" s="104"/>
      <c r="AA247" s="108"/>
      <c r="AB247" s="104"/>
      <c r="AC247" s="104"/>
      <c r="AD247" s="77"/>
    </row>
    <row r="248" spans="1:30" ht="166.5">
      <c r="A248" s="108">
        <v>49.5</v>
      </c>
      <c r="B248" s="107" t="s">
        <v>49</v>
      </c>
      <c r="C248" s="104"/>
      <c r="D248" s="104"/>
      <c r="E248" s="104"/>
      <c r="F248" s="104"/>
      <c r="G248" s="104"/>
      <c r="H248" s="104">
        <v>122</v>
      </c>
      <c r="I248" s="104">
        <v>25</v>
      </c>
      <c r="J248" s="104"/>
      <c r="K248" s="104"/>
      <c r="L248" s="104"/>
      <c r="M248" s="104">
        <v>25</v>
      </c>
      <c r="N248" s="104"/>
      <c r="O248" s="104"/>
      <c r="P248" s="104"/>
      <c r="Q248" s="104"/>
      <c r="R248" s="104"/>
      <c r="S248" s="104"/>
      <c r="T248" s="104"/>
      <c r="U248" s="104"/>
      <c r="V248" s="104">
        <v>4</v>
      </c>
      <c r="W248" s="104"/>
      <c r="X248" s="104">
        <v>2</v>
      </c>
      <c r="Y248" s="104"/>
      <c r="Z248" s="104"/>
      <c r="AA248" s="108"/>
      <c r="AB248" s="104"/>
      <c r="AC248" s="104"/>
      <c r="AD248" s="77"/>
    </row>
    <row r="249" spans="1:30" ht="166.5">
      <c r="A249" s="124">
        <v>19</v>
      </c>
      <c r="B249" s="107" t="s">
        <v>145</v>
      </c>
      <c r="C249" s="124"/>
      <c r="D249" s="124"/>
      <c r="E249" s="124"/>
      <c r="F249" s="124"/>
      <c r="G249" s="124"/>
      <c r="H249" s="124"/>
      <c r="I249" s="109"/>
      <c r="J249" s="109"/>
      <c r="K249" s="124"/>
      <c r="L249" s="124"/>
      <c r="M249" s="124"/>
      <c r="N249" s="124"/>
      <c r="O249" s="124"/>
      <c r="P249" s="124">
        <v>51</v>
      </c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5"/>
      <c r="AB249" s="124"/>
      <c r="AC249" s="124"/>
      <c r="AD249" s="77"/>
    </row>
    <row r="250" spans="1:30" ht="83.25">
      <c r="A250" s="104">
        <v>7</v>
      </c>
      <c r="B250" s="107" t="s">
        <v>45</v>
      </c>
      <c r="C250" s="104"/>
      <c r="D250" s="104"/>
      <c r="E250" s="104"/>
      <c r="F250" s="104"/>
      <c r="G250" s="104"/>
      <c r="H250" s="104">
        <v>205</v>
      </c>
      <c r="I250" s="104"/>
      <c r="J250" s="104"/>
      <c r="K250" s="104"/>
      <c r="L250" s="104"/>
      <c r="M250" s="104"/>
      <c r="N250" s="104"/>
      <c r="O250" s="104"/>
      <c r="P250" s="104"/>
      <c r="Q250" s="104">
        <v>28</v>
      </c>
      <c r="R250" s="104"/>
      <c r="S250" s="104"/>
      <c r="T250" s="104"/>
      <c r="U250" s="104"/>
      <c r="V250" s="104">
        <v>6</v>
      </c>
      <c r="W250" s="104"/>
      <c r="X250" s="104"/>
      <c r="Y250" s="104"/>
      <c r="Z250" s="104"/>
      <c r="AA250" s="108"/>
      <c r="AB250" s="104"/>
      <c r="AC250" s="104"/>
      <c r="AD250" s="77"/>
    </row>
    <row r="251" spans="1:30" ht="83.25">
      <c r="A251" s="104">
        <v>17</v>
      </c>
      <c r="B251" s="107" t="s">
        <v>47</v>
      </c>
      <c r="C251" s="104"/>
      <c r="D251" s="104"/>
      <c r="E251" s="104"/>
      <c r="F251" s="104"/>
      <c r="G251" s="104"/>
      <c r="H251" s="104"/>
      <c r="I251" s="104"/>
      <c r="J251" s="104"/>
      <c r="K251" s="104">
        <v>33</v>
      </c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>
        <v>16</v>
      </c>
      <c r="Z251" s="104"/>
      <c r="AA251" s="108"/>
      <c r="AB251" s="104"/>
      <c r="AC251" s="104"/>
      <c r="AD251" s="77"/>
    </row>
    <row r="252" spans="1:30" ht="83.25">
      <c r="A252" s="104" t="s">
        <v>38</v>
      </c>
      <c r="B252" s="107" t="s">
        <v>35</v>
      </c>
      <c r="C252" s="104">
        <v>65</v>
      </c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8"/>
      <c r="AB252" s="104"/>
      <c r="AC252" s="104"/>
      <c r="AD252" s="77"/>
    </row>
    <row r="253" spans="1:30" ht="84" thickBot="1">
      <c r="A253" s="104" t="s">
        <v>38</v>
      </c>
      <c r="B253" s="107" t="s">
        <v>9</v>
      </c>
      <c r="C253" s="104"/>
      <c r="D253" s="104">
        <v>30</v>
      </c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8"/>
      <c r="AB253" s="104"/>
      <c r="AC253" s="104"/>
      <c r="AD253" s="77"/>
    </row>
    <row r="254" spans="1:30" s="14" customFormat="1" ht="84" thickBot="1">
      <c r="A254" s="104"/>
      <c r="B254" s="107" t="s">
        <v>36</v>
      </c>
      <c r="C254" s="104">
        <f>C247+C248+C249+C250+C251+C252+C253</f>
        <v>65</v>
      </c>
      <c r="D254" s="104">
        <f aca="true" t="shared" si="38" ref="D254:AD254">D247+D248+D249+D250+D251+D252+D253</f>
        <v>30</v>
      </c>
      <c r="E254" s="104">
        <f t="shared" si="38"/>
        <v>0</v>
      </c>
      <c r="F254" s="104">
        <f t="shared" si="38"/>
        <v>0</v>
      </c>
      <c r="G254" s="104">
        <f t="shared" si="38"/>
        <v>0</v>
      </c>
      <c r="H254" s="104">
        <f t="shared" si="38"/>
        <v>327</v>
      </c>
      <c r="I254" s="104">
        <f t="shared" si="38"/>
        <v>110</v>
      </c>
      <c r="J254" s="104">
        <f t="shared" si="38"/>
        <v>0</v>
      </c>
      <c r="K254" s="104">
        <f t="shared" si="38"/>
        <v>33</v>
      </c>
      <c r="L254" s="104">
        <f t="shared" si="38"/>
        <v>0</v>
      </c>
      <c r="M254" s="104">
        <f t="shared" si="38"/>
        <v>25</v>
      </c>
      <c r="N254" s="104">
        <f t="shared" si="38"/>
        <v>0</v>
      </c>
      <c r="O254" s="104">
        <f t="shared" si="38"/>
        <v>0</v>
      </c>
      <c r="P254" s="104">
        <f t="shared" si="38"/>
        <v>51</v>
      </c>
      <c r="Q254" s="104">
        <f t="shared" si="38"/>
        <v>28</v>
      </c>
      <c r="R254" s="104">
        <f t="shared" si="38"/>
        <v>0</v>
      </c>
      <c r="S254" s="104">
        <f t="shared" si="38"/>
        <v>0</v>
      </c>
      <c r="T254" s="104">
        <f t="shared" si="38"/>
        <v>0</v>
      </c>
      <c r="U254" s="104">
        <f t="shared" si="38"/>
        <v>0</v>
      </c>
      <c r="V254" s="104">
        <f t="shared" si="38"/>
        <v>10</v>
      </c>
      <c r="W254" s="104">
        <f t="shared" si="38"/>
        <v>5</v>
      </c>
      <c r="X254" s="104">
        <f t="shared" si="38"/>
        <v>2</v>
      </c>
      <c r="Y254" s="104">
        <f t="shared" si="38"/>
        <v>16.8</v>
      </c>
      <c r="Z254" s="104">
        <f t="shared" si="38"/>
        <v>0</v>
      </c>
      <c r="AA254" s="104">
        <f t="shared" si="38"/>
        <v>0</v>
      </c>
      <c r="AB254" s="104">
        <f t="shared" si="38"/>
        <v>0</v>
      </c>
      <c r="AC254" s="104">
        <f t="shared" si="38"/>
        <v>0</v>
      </c>
      <c r="AD254" s="104">
        <f t="shared" si="38"/>
        <v>0</v>
      </c>
    </row>
    <row r="255" spans="1:30" ht="83.25">
      <c r="A255" s="128" t="s">
        <v>165</v>
      </c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</row>
    <row r="256" spans="1:30" ht="166.5">
      <c r="A256" s="104">
        <v>78</v>
      </c>
      <c r="B256" s="107" t="s">
        <v>174</v>
      </c>
      <c r="C256" s="104"/>
      <c r="D256" s="104"/>
      <c r="E256" s="104"/>
      <c r="F256" s="104"/>
      <c r="G256" s="104"/>
      <c r="H256" s="104"/>
      <c r="I256" s="104"/>
      <c r="J256" s="104">
        <v>24</v>
      </c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>
        <v>10</v>
      </c>
      <c r="Z256" s="104"/>
      <c r="AA256" s="108"/>
      <c r="AB256" s="104"/>
      <c r="AC256" s="104"/>
      <c r="AD256" s="104"/>
    </row>
    <row r="257" spans="1:30" ht="83.25">
      <c r="A257" s="104" t="s">
        <v>38</v>
      </c>
      <c r="B257" s="107" t="s">
        <v>166</v>
      </c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>
        <v>30</v>
      </c>
      <c r="AA257" s="108"/>
      <c r="AB257" s="104"/>
      <c r="AC257" s="104"/>
      <c r="AD257" s="104"/>
    </row>
    <row r="258" spans="1:30" ht="83.25">
      <c r="A258" s="104"/>
      <c r="B258" s="107" t="s">
        <v>36</v>
      </c>
      <c r="C258" s="104">
        <f aca="true" t="shared" si="39" ref="C258:AD258">C256+C257</f>
        <v>0</v>
      </c>
      <c r="D258" s="104">
        <f t="shared" si="39"/>
        <v>0</v>
      </c>
      <c r="E258" s="104">
        <f t="shared" si="39"/>
        <v>0</v>
      </c>
      <c r="F258" s="104">
        <f t="shared" si="39"/>
        <v>0</v>
      </c>
      <c r="G258" s="104">
        <f t="shared" si="39"/>
        <v>0</v>
      </c>
      <c r="H258" s="104">
        <f t="shared" si="39"/>
        <v>0</v>
      </c>
      <c r="I258" s="104">
        <f t="shared" si="39"/>
        <v>0</v>
      </c>
      <c r="J258" s="104">
        <f t="shared" si="39"/>
        <v>24</v>
      </c>
      <c r="K258" s="104">
        <f t="shared" si="39"/>
        <v>0</v>
      </c>
      <c r="L258" s="104">
        <f t="shared" si="39"/>
        <v>0</v>
      </c>
      <c r="M258" s="104">
        <f t="shared" si="39"/>
        <v>0</v>
      </c>
      <c r="N258" s="104">
        <f t="shared" si="39"/>
        <v>0</v>
      </c>
      <c r="O258" s="104">
        <f t="shared" si="39"/>
        <v>0</v>
      </c>
      <c r="P258" s="104">
        <f t="shared" si="39"/>
        <v>0</v>
      </c>
      <c r="Q258" s="104">
        <f t="shared" si="39"/>
        <v>0</v>
      </c>
      <c r="R258" s="104">
        <f t="shared" si="39"/>
        <v>0</v>
      </c>
      <c r="S258" s="104">
        <f t="shared" si="39"/>
        <v>0</v>
      </c>
      <c r="T258" s="104">
        <f t="shared" si="39"/>
        <v>0</v>
      </c>
      <c r="U258" s="104">
        <f t="shared" si="39"/>
        <v>0</v>
      </c>
      <c r="V258" s="104">
        <f t="shared" si="39"/>
        <v>0</v>
      </c>
      <c r="W258" s="104">
        <f t="shared" si="39"/>
        <v>0</v>
      </c>
      <c r="X258" s="104">
        <f t="shared" si="39"/>
        <v>0</v>
      </c>
      <c r="Y258" s="104">
        <f t="shared" si="39"/>
        <v>10</v>
      </c>
      <c r="Z258" s="104">
        <f t="shared" si="39"/>
        <v>30</v>
      </c>
      <c r="AA258" s="104">
        <f t="shared" si="39"/>
        <v>0</v>
      </c>
      <c r="AB258" s="104">
        <f t="shared" si="39"/>
        <v>0</v>
      </c>
      <c r="AC258" s="104">
        <f t="shared" si="39"/>
        <v>0</v>
      </c>
      <c r="AD258" s="104">
        <f t="shared" si="39"/>
        <v>0</v>
      </c>
    </row>
    <row r="259" spans="1:30" ht="84" thickBot="1">
      <c r="A259" s="104"/>
      <c r="B259" s="107" t="s">
        <v>55</v>
      </c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8"/>
      <c r="AB259" s="104"/>
      <c r="AC259" s="104"/>
      <c r="AD259" s="106">
        <v>3.3</v>
      </c>
    </row>
    <row r="260" spans="1:30" s="14" customFormat="1" ht="84" thickBot="1">
      <c r="A260" s="104"/>
      <c r="B260" s="110" t="s">
        <v>172</v>
      </c>
      <c r="C260" s="104">
        <f aca="true" t="shared" si="40" ref="C260:AC260">C245+C254</f>
        <v>90</v>
      </c>
      <c r="D260" s="104">
        <f t="shared" si="40"/>
        <v>50</v>
      </c>
      <c r="E260" s="104">
        <f t="shared" si="40"/>
        <v>0</v>
      </c>
      <c r="F260" s="104">
        <f t="shared" si="40"/>
        <v>0</v>
      </c>
      <c r="G260" s="104">
        <f t="shared" si="40"/>
        <v>16</v>
      </c>
      <c r="H260" s="104">
        <f t="shared" si="40"/>
        <v>327</v>
      </c>
      <c r="I260" s="104">
        <f t="shared" si="40"/>
        <v>110</v>
      </c>
      <c r="J260" s="104">
        <f t="shared" si="40"/>
        <v>160</v>
      </c>
      <c r="K260" s="104">
        <f t="shared" si="40"/>
        <v>33</v>
      </c>
      <c r="L260" s="104">
        <f t="shared" si="40"/>
        <v>0</v>
      </c>
      <c r="M260" s="104">
        <f t="shared" si="40"/>
        <v>25</v>
      </c>
      <c r="N260" s="104">
        <f t="shared" si="40"/>
        <v>0</v>
      </c>
      <c r="O260" s="104">
        <f t="shared" si="40"/>
        <v>0</v>
      </c>
      <c r="P260" s="104">
        <f t="shared" si="40"/>
        <v>51</v>
      </c>
      <c r="Q260" s="104">
        <f t="shared" si="40"/>
        <v>394</v>
      </c>
      <c r="R260" s="104">
        <f t="shared" si="40"/>
        <v>0</v>
      </c>
      <c r="S260" s="104">
        <f t="shared" si="40"/>
        <v>0</v>
      </c>
      <c r="T260" s="104">
        <f t="shared" si="40"/>
        <v>16</v>
      </c>
      <c r="U260" s="104">
        <f t="shared" si="40"/>
        <v>0</v>
      </c>
      <c r="V260" s="104">
        <f t="shared" si="40"/>
        <v>17</v>
      </c>
      <c r="W260" s="104">
        <f t="shared" si="40"/>
        <v>5</v>
      </c>
      <c r="X260" s="104">
        <f t="shared" si="40"/>
        <v>2</v>
      </c>
      <c r="Y260" s="104">
        <f t="shared" si="40"/>
        <v>34.8</v>
      </c>
      <c r="Z260" s="104">
        <f t="shared" si="40"/>
        <v>0</v>
      </c>
      <c r="AA260" s="104">
        <f t="shared" si="40"/>
        <v>0</v>
      </c>
      <c r="AB260" s="104">
        <f t="shared" si="40"/>
        <v>2</v>
      </c>
      <c r="AC260" s="104">
        <f t="shared" si="40"/>
        <v>0</v>
      </c>
      <c r="AD260" s="104">
        <v>3.3</v>
      </c>
    </row>
    <row r="261" spans="1:100" s="102" customFormat="1" ht="167.25" thickBot="1">
      <c r="A261" s="104"/>
      <c r="B261" s="110" t="s">
        <v>173</v>
      </c>
      <c r="C261" s="104">
        <f aca="true" t="shared" si="41" ref="C261:AC261">SUM(C245+C254+C258)</f>
        <v>90</v>
      </c>
      <c r="D261" s="104">
        <f t="shared" si="41"/>
        <v>50</v>
      </c>
      <c r="E261" s="104">
        <f t="shared" si="41"/>
        <v>0</v>
      </c>
      <c r="F261" s="104">
        <f t="shared" si="41"/>
        <v>0</v>
      </c>
      <c r="G261" s="104">
        <f t="shared" si="41"/>
        <v>16</v>
      </c>
      <c r="H261" s="104">
        <f t="shared" si="41"/>
        <v>327</v>
      </c>
      <c r="I261" s="104">
        <f t="shared" si="41"/>
        <v>110</v>
      </c>
      <c r="J261" s="104">
        <f t="shared" si="41"/>
        <v>184</v>
      </c>
      <c r="K261" s="104">
        <f t="shared" si="41"/>
        <v>33</v>
      </c>
      <c r="L261" s="104">
        <f t="shared" si="41"/>
        <v>0</v>
      </c>
      <c r="M261" s="104">
        <f t="shared" si="41"/>
        <v>25</v>
      </c>
      <c r="N261" s="104">
        <f t="shared" si="41"/>
        <v>0</v>
      </c>
      <c r="O261" s="104">
        <f t="shared" si="41"/>
        <v>0</v>
      </c>
      <c r="P261" s="104">
        <f t="shared" si="41"/>
        <v>51</v>
      </c>
      <c r="Q261" s="104">
        <f t="shared" si="41"/>
        <v>394</v>
      </c>
      <c r="R261" s="104">
        <f t="shared" si="41"/>
        <v>0</v>
      </c>
      <c r="S261" s="104">
        <f t="shared" si="41"/>
        <v>0</v>
      </c>
      <c r="T261" s="104">
        <f t="shared" si="41"/>
        <v>16</v>
      </c>
      <c r="U261" s="104">
        <f t="shared" si="41"/>
        <v>0</v>
      </c>
      <c r="V261" s="104">
        <f t="shared" si="41"/>
        <v>17</v>
      </c>
      <c r="W261" s="104">
        <f t="shared" si="41"/>
        <v>5</v>
      </c>
      <c r="X261" s="104">
        <f t="shared" si="41"/>
        <v>2</v>
      </c>
      <c r="Y261" s="104">
        <f t="shared" si="41"/>
        <v>44.8</v>
      </c>
      <c r="Z261" s="104">
        <f t="shared" si="41"/>
        <v>30</v>
      </c>
      <c r="AA261" s="104">
        <f t="shared" si="41"/>
        <v>0</v>
      </c>
      <c r="AB261" s="104">
        <f t="shared" si="41"/>
        <v>2</v>
      </c>
      <c r="AC261" s="104">
        <f t="shared" si="41"/>
        <v>0</v>
      </c>
      <c r="AD261" s="104">
        <v>3.3</v>
      </c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</row>
    <row r="262" spans="1:100" s="68" customFormat="1" ht="84" thickBot="1">
      <c r="A262" s="127" t="s">
        <v>175</v>
      </c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</row>
    <row r="263" spans="1:100" s="68" customFormat="1" ht="84" thickBot="1">
      <c r="A263" s="127" t="s">
        <v>21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</row>
    <row r="264" spans="1:100" s="68" customFormat="1" ht="71.25" customHeight="1" thickBot="1">
      <c r="A264" s="128" t="s">
        <v>37</v>
      </c>
      <c r="B264" s="127" t="s">
        <v>22</v>
      </c>
      <c r="C264" s="126" t="s">
        <v>68</v>
      </c>
      <c r="D264" s="126" t="s">
        <v>69</v>
      </c>
      <c r="E264" s="126" t="s">
        <v>70</v>
      </c>
      <c r="F264" s="126" t="s">
        <v>71</v>
      </c>
      <c r="G264" s="126" t="s">
        <v>72</v>
      </c>
      <c r="H264" s="126" t="s">
        <v>151</v>
      </c>
      <c r="I264" s="126" t="s">
        <v>152</v>
      </c>
      <c r="J264" s="126" t="s">
        <v>73</v>
      </c>
      <c r="K264" s="126" t="s">
        <v>74</v>
      </c>
      <c r="L264" s="126" t="s">
        <v>97</v>
      </c>
      <c r="M264" s="126" t="s">
        <v>153</v>
      </c>
      <c r="N264" s="126" t="s">
        <v>154</v>
      </c>
      <c r="O264" s="126" t="s">
        <v>155</v>
      </c>
      <c r="P264" s="126" t="s">
        <v>75</v>
      </c>
      <c r="Q264" s="126" t="s">
        <v>76</v>
      </c>
      <c r="R264" s="126" t="s">
        <v>122</v>
      </c>
      <c r="S264" s="126" t="s">
        <v>77</v>
      </c>
      <c r="T264" s="126" t="s">
        <v>78</v>
      </c>
      <c r="U264" s="126" t="s">
        <v>79</v>
      </c>
      <c r="V264" s="126" t="s">
        <v>80</v>
      </c>
      <c r="W264" s="126" t="s">
        <v>81</v>
      </c>
      <c r="X264" s="126" t="s">
        <v>156</v>
      </c>
      <c r="Y264" s="126" t="s">
        <v>82</v>
      </c>
      <c r="Z264" s="126" t="s">
        <v>83</v>
      </c>
      <c r="AA264" s="129" t="s">
        <v>84</v>
      </c>
      <c r="AB264" s="126" t="s">
        <v>123</v>
      </c>
      <c r="AC264" s="126" t="s">
        <v>87</v>
      </c>
      <c r="AD264" s="126" t="s">
        <v>53</v>
      </c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</row>
    <row r="265" spans="1:100" s="68" customFormat="1" ht="409.5" customHeight="1" thickBot="1">
      <c r="A265" s="128"/>
      <c r="B265" s="127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9"/>
      <c r="AB265" s="126"/>
      <c r="AC265" s="126"/>
      <c r="AD265" s="126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</row>
    <row r="266" spans="1:100" s="68" customFormat="1" ht="84" thickBot="1">
      <c r="A266" s="104">
        <v>1</v>
      </c>
      <c r="B266" s="105">
        <v>2</v>
      </c>
      <c r="C266" s="104">
        <v>3</v>
      </c>
      <c r="D266" s="104">
        <v>4</v>
      </c>
      <c r="E266" s="104">
        <v>5</v>
      </c>
      <c r="F266" s="104">
        <v>6</v>
      </c>
      <c r="G266" s="104">
        <v>7</v>
      </c>
      <c r="H266" s="104" t="s">
        <v>54</v>
      </c>
      <c r="I266" s="104">
        <v>9</v>
      </c>
      <c r="J266" s="104">
        <v>10</v>
      </c>
      <c r="K266" s="104">
        <v>11</v>
      </c>
      <c r="L266" s="104">
        <v>12</v>
      </c>
      <c r="M266" s="104">
        <v>13</v>
      </c>
      <c r="N266" s="104">
        <v>14</v>
      </c>
      <c r="O266" s="104">
        <v>15</v>
      </c>
      <c r="P266" s="104">
        <v>16</v>
      </c>
      <c r="Q266" s="104">
        <v>17</v>
      </c>
      <c r="R266" s="104">
        <v>18</v>
      </c>
      <c r="S266" s="104">
        <v>19</v>
      </c>
      <c r="T266" s="104">
        <v>20</v>
      </c>
      <c r="U266" s="104">
        <v>21</v>
      </c>
      <c r="V266" s="104">
        <v>22</v>
      </c>
      <c r="W266" s="104">
        <v>23</v>
      </c>
      <c r="X266" s="104">
        <v>24</v>
      </c>
      <c r="Y266" s="104">
        <v>25</v>
      </c>
      <c r="Z266" s="104">
        <v>26</v>
      </c>
      <c r="AA266" s="105">
        <v>27</v>
      </c>
      <c r="AB266" s="104">
        <v>28</v>
      </c>
      <c r="AC266" s="104">
        <v>29</v>
      </c>
      <c r="AD266" s="106">
        <v>30</v>
      </c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</row>
    <row r="267" spans="1:100" s="68" customFormat="1" ht="84" thickBot="1">
      <c r="A267" s="127" t="s">
        <v>63</v>
      </c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</row>
    <row r="268" spans="1:100" s="68" customFormat="1" ht="167.25" thickBot="1">
      <c r="A268" s="104">
        <v>31</v>
      </c>
      <c r="B268" s="107" t="s">
        <v>40</v>
      </c>
      <c r="C268" s="104">
        <v>5</v>
      </c>
      <c r="D268" s="104"/>
      <c r="E268" s="104">
        <v>5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>
        <v>79</v>
      </c>
      <c r="R268" s="104"/>
      <c r="S268" s="104">
        <v>114</v>
      </c>
      <c r="T268" s="104"/>
      <c r="U268" s="104">
        <v>5</v>
      </c>
      <c r="V268" s="104">
        <v>5</v>
      </c>
      <c r="W268" s="104"/>
      <c r="X268" s="104">
        <v>6</v>
      </c>
      <c r="Y268" s="104">
        <v>10</v>
      </c>
      <c r="Z268" s="104"/>
      <c r="AA268" s="108"/>
      <c r="AB268" s="104"/>
      <c r="AC268" s="104"/>
      <c r="AD268" s="77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</row>
    <row r="269" spans="1:100" s="68" customFormat="1" ht="84" thickBot="1">
      <c r="A269" s="104" t="s">
        <v>38</v>
      </c>
      <c r="B269" s="107" t="s">
        <v>9</v>
      </c>
      <c r="C269" s="104"/>
      <c r="D269" s="104">
        <v>20</v>
      </c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8"/>
      <c r="AB269" s="104"/>
      <c r="AC269" s="104"/>
      <c r="AD269" s="77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</row>
    <row r="270" spans="1:100" s="68" customFormat="1" ht="167.25" thickBot="1">
      <c r="A270" s="104">
        <v>32</v>
      </c>
      <c r="B270" s="107" t="s">
        <v>108</v>
      </c>
      <c r="C270" s="104">
        <v>30</v>
      </c>
      <c r="D270" s="104"/>
      <c r="E270" s="104"/>
      <c r="F270" s="104"/>
      <c r="G270" s="104"/>
      <c r="H270" s="104"/>
      <c r="I270" s="104"/>
      <c r="J270" s="104">
        <v>8.3</v>
      </c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8"/>
      <c r="AB270" s="104"/>
      <c r="AC270" s="104"/>
      <c r="AD270" s="77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</row>
    <row r="271" spans="1:100" s="68" customFormat="1" ht="84" thickBot="1">
      <c r="A271" s="104">
        <v>20</v>
      </c>
      <c r="B271" s="107" t="s">
        <v>43</v>
      </c>
      <c r="C271" s="104"/>
      <c r="D271" s="104"/>
      <c r="E271" s="104"/>
      <c r="F271" s="104"/>
      <c r="G271" s="104"/>
      <c r="H271" s="104"/>
      <c r="I271" s="109"/>
      <c r="J271" s="109"/>
      <c r="K271" s="104"/>
      <c r="L271" s="104"/>
      <c r="M271" s="104"/>
      <c r="N271" s="104"/>
      <c r="O271" s="104"/>
      <c r="P271" s="104"/>
      <c r="Q271" s="104">
        <v>130</v>
      </c>
      <c r="R271" s="104"/>
      <c r="S271" s="104"/>
      <c r="T271" s="104"/>
      <c r="U271" s="104"/>
      <c r="V271" s="104"/>
      <c r="W271" s="104"/>
      <c r="X271" s="104"/>
      <c r="Y271" s="104">
        <v>16</v>
      </c>
      <c r="Z271" s="104"/>
      <c r="AA271" s="108">
        <v>0.5</v>
      </c>
      <c r="AB271" s="104"/>
      <c r="AC271" s="104"/>
      <c r="AD271" s="77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</row>
    <row r="272" spans="1:100" s="68" customFormat="1" ht="84" thickBot="1">
      <c r="A272" s="104"/>
      <c r="B272" s="107" t="s">
        <v>36</v>
      </c>
      <c r="C272" s="104">
        <f aca="true" t="shared" si="42" ref="C272:AD272">SUM(C268:C271)</f>
        <v>35</v>
      </c>
      <c r="D272" s="104">
        <f t="shared" si="42"/>
        <v>20</v>
      </c>
      <c r="E272" s="104">
        <f t="shared" si="42"/>
        <v>5</v>
      </c>
      <c r="F272" s="104">
        <f t="shared" si="42"/>
        <v>0</v>
      </c>
      <c r="G272" s="104">
        <f t="shared" si="42"/>
        <v>0</v>
      </c>
      <c r="H272" s="104">
        <f t="shared" si="42"/>
        <v>0</v>
      </c>
      <c r="I272" s="104">
        <f t="shared" si="42"/>
        <v>0</v>
      </c>
      <c r="J272" s="104">
        <f t="shared" si="42"/>
        <v>8.3</v>
      </c>
      <c r="K272" s="104">
        <f t="shared" si="42"/>
        <v>0</v>
      </c>
      <c r="L272" s="104">
        <f t="shared" si="42"/>
        <v>0</v>
      </c>
      <c r="M272" s="104">
        <f t="shared" si="42"/>
        <v>0</v>
      </c>
      <c r="N272" s="104">
        <f t="shared" si="42"/>
        <v>0</v>
      </c>
      <c r="O272" s="104">
        <f t="shared" si="42"/>
        <v>0</v>
      </c>
      <c r="P272" s="104">
        <f t="shared" si="42"/>
        <v>0</v>
      </c>
      <c r="Q272" s="104">
        <f t="shared" si="42"/>
        <v>209</v>
      </c>
      <c r="R272" s="104">
        <f t="shared" si="42"/>
        <v>0</v>
      </c>
      <c r="S272" s="104">
        <f t="shared" si="42"/>
        <v>114</v>
      </c>
      <c r="T272" s="104">
        <f t="shared" si="42"/>
        <v>0</v>
      </c>
      <c r="U272" s="104">
        <f t="shared" si="42"/>
        <v>5</v>
      </c>
      <c r="V272" s="104">
        <f t="shared" si="42"/>
        <v>5</v>
      </c>
      <c r="W272" s="104">
        <f t="shared" si="42"/>
        <v>0</v>
      </c>
      <c r="X272" s="104">
        <f t="shared" si="42"/>
        <v>6</v>
      </c>
      <c r="Y272" s="104">
        <f t="shared" si="42"/>
        <v>26</v>
      </c>
      <c r="Z272" s="104">
        <f t="shared" si="42"/>
        <v>0</v>
      </c>
      <c r="AA272" s="108">
        <f t="shared" si="42"/>
        <v>0.5</v>
      </c>
      <c r="AB272" s="104">
        <f t="shared" si="42"/>
        <v>0</v>
      </c>
      <c r="AC272" s="104">
        <f t="shared" si="42"/>
        <v>0</v>
      </c>
      <c r="AD272" s="104">
        <f t="shared" si="42"/>
        <v>0</v>
      </c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</row>
    <row r="273" spans="1:100" s="68" customFormat="1" ht="84" thickBot="1">
      <c r="A273" s="127" t="s">
        <v>64</v>
      </c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</row>
    <row r="274" spans="1:100" s="68" customFormat="1" ht="167.25" thickBot="1">
      <c r="A274" s="104">
        <v>1</v>
      </c>
      <c r="B274" s="107" t="s">
        <v>92</v>
      </c>
      <c r="C274" s="104"/>
      <c r="D274" s="104"/>
      <c r="E274" s="104"/>
      <c r="F274" s="104"/>
      <c r="G274" s="104"/>
      <c r="H274" s="104"/>
      <c r="I274" s="104">
        <v>61</v>
      </c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8"/>
      <c r="AB274" s="104"/>
      <c r="AC274" s="104"/>
      <c r="AD274" s="77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</row>
    <row r="275" spans="1:100" s="68" customFormat="1" ht="84" thickBot="1">
      <c r="A275" s="104">
        <v>60</v>
      </c>
      <c r="B275" s="107" t="s">
        <v>128</v>
      </c>
      <c r="C275" s="104"/>
      <c r="D275" s="104"/>
      <c r="E275" s="104"/>
      <c r="F275" s="104">
        <v>5</v>
      </c>
      <c r="G275" s="104"/>
      <c r="H275" s="104">
        <v>75</v>
      </c>
      <c r="I275" s="104">
        <v>24.5</v>
      </c>
      <c r="J275" s="104"/>
      <c r="K275" s="104"/>
      <c r="L275" s="104"/>
      <c r="M275" s="104"/>
      <c r="N275" s="104"/>
      <c r="O275" s="104">
        <v>45</v>
      </c>
      <c r="P275" s="104"/>
      <c r="Q275" s="104"/>
      <c r="R275" s="104"/>
      <c r="S275" s="104"/>
      <c r="T275" s="104"/>
      <c r="U275" s="104"/>
      <c r="V275" s="104"/>
      <c r="W275" s="104">
        <v>4</v>
      </c>
      <c r="X275" s="104"/>
      <c r="Y275" s="104"/>
      <c r="Z275" s="104"/>
      <c r="AA275" s="108"/>
      <c r="AB275" s="104"/>
      <c r="AC275" s="104"/>
      <c r="AD275" s="77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</row>
    <row r="276" spans="1:100" s="68" customFormat="1" ht="289.5" customHeight="1" thickBot="1">
      <c r="A276" s="104">
        <v>64.74</v>
      </c>
      <c r="B276" s="107" t="s">
        <v>138</v>
      </c>
      <c r="C276" s="104">
        <v>13</v>
      </c>
      <c r="D276" s="104"/>
      <c r="E276" s="104"/>
      <c r="F276" s="104"/>
      <c r="G276" s="104"/>
      <c r="H276" s="104"/>
      <c r="I276" s="104"/>
      <c r="J276" s="104"/>
      <c r="K276" s="104"/>
      <c r="L276" s="104"/>
      <c r="M276" s="104">
        <v>96</v>
      </c>
      <c r="N276" s="104"/>
      <c r="O276" s="104"/>
      <c r="P276" s="104"/>
      <c r="Q276" s="104"/>
      <c r="R276" s="104"/>
      <c r="S276" s="104"/>
      <c r="T276" s="104"/>
      <c r="U276" s="104"/>
      <c r="V276" s="104">
        <v>3</v>
      </c>
      <c r="W276" s="104">
        <v>5</v>
      </c>
      <c r="X276" s="104"/>
      <c r="Y276" s="104"/>
      <c r="Z276" s="104"/>
      <c r="AA276" s="108"/>
      <c r="AB276" s="104"/>
      <c r="AC276" s="104"/>
      <c r="AD276" s="77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</row>
    <row r="277" spans="1:100" s="68" customFormat="1" ht="84" thickBot="1">
      <c r="A277" s="104">
        <v>76</v>
      </c>
      <c r="B277" s="107" t="s">
        <v>116</v>
      </c>
      <c r="C277" s="104"/>
      <c r="D277" s="104"/>
      <c r="E277" s="104">
        <v>1.3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>
        <v>8</v>
      </c>
      <c r="V277" s="104">
        <v>1.3</v>
      </c>
      <c r="W277" s="104"/>
      <c r="X277" s="104"/>
      <c r="Y277" s="104"/>
      <c r="Z277" s="104"/>
      <c r="AA277" s="108"/>
      <c r="AB277" s="104"/>
      <c r="AC277" s="104"/>
      <c r="AD277" s="77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</row>
    <row r="278" spans="1:100" s="68" customFormat="1" ht="84" thickBot="1">
      <c r="A278" s="104">
        <v>24</v>
      </c>
      <c r="B278" s="107" t="s">
        <v>141</v>
      </c>
      <c r="C278" s="104"/>
      <c r="D278" s="104"/>
      <c r="E278" s="104"/>
      <c r="F278" s="104">
        <v>69</v>
      </c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>
        <v>5</v>
      </c>
      <c r="W278" s="104"/>
      <c r="X278" s="104"/>
      <c r="Y278" s="104"/>
      <c r="Z278" s="104"/>
      <c r="AA278" s="108"/>
      <c r="AB278" s="104"/>
      <c r="AC278" s="104"/>
      <c r="AD278" s="77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</row>
    <row r="279" spans="1:100" s="68" customFormat="1" ht="84" thickBot="1">
      <c r="A279" s="124">
        <v>57</v>
      </c>
      <c r="B279" s="107" t="s">
        <v>8</v>
      </c>
      <c r="C279" s="124"/>
      <c r="D279" s="124"/>
      <c r="E279" s="124"/>
      <c r="F279" s="124"/>
      <c r="G279" s="124"/>
      <c r="H279" s="124"/>
      <c r="I279" s="109"/>
      <c r="J279" s="109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>
        <v>16</v>
      </c>
      <c r="Z279" s="124"/>
      <c r="AA279" s="125">
        <v>0.5</v>
      </c>
      <c r="AB279" s="124"/>
      <c r="AC279" s="124"/>
      <c r="AD279" s="77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</row>
    <row r="280" spans="1:100" s="68" customFormat="1" ht="84" thickBot="1">
      <c r="A280" s="104" t="s">
        <v>38</v>
      </c>
      <c r="B280" s="107" t="s">
        <v>35</v>
      </c>
      <c r="C280" s="104">
        <v>65</v>
      </c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8"/>
      <c r="AB280" s="104"/>
      <c r="AC280" s="104"/>
      <c r="AD280" s="77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</row>
    <row r="281" spans="1:30" s="62" customFormat="1" ht="84" thickBot="1">
      <c r="A281" s="104" t="s">
        <v>38</v>
      </c>
      <c r="B281" s="107" t="s">
        <v>9</v>
      </c>
      <c r="C281" s="104"/>
      <c r="D281" s="104">
        <v>50</v>
      </c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8"/>
      <c r="AB281" s="104"/>
      <c r="AC281" s="104"/>
      <c r="AD281" s="77"/>
    </row>
    <row r="282" spans="1:100" s="68" customFormat="1" ht="84" thickBot="1">
      <c r="A282" s="104"/>
      <c r="B282" s="107" t="s">
        <v>36</v>
      </c>
      <c r="C282" s="104">
        <f aca="true" t="shared" si="43" ref="C282:AD282">SUM(C274:C281)</f>
        <v>78</v>
      </c>
      <c r="D282" s="104">
        <f t="shared" si="43"/>
        <v>50</v>
      </c>
      <c r="E282" s="104">
        <f t="shared" si="43"/>
        <v>1.3</v>
      </c>
      <c r="F282" s="104">
        <f t="shared" si="43"/>
        <v>74</v>
      </c>
      <c r="G282" s="104">
        <f t="shared" si="43"/>
        <v>0</v>
      </c>
      <c r="H282" s="104">
        <f t="shared" si="43"/>
        <v>75</v>
      </c>
      <c r="I282" s="104">
        <f t="shared" si="43"/>
        <v>85.5</v>
      </c>
      <c r="J282" s="104">
        <f t="shared" si="43"/>
        <v>0</v>
      </c>
      <c r="K282" s="104">
        <f t="shared" si="43"/>
        <v>0</v>
      </c>
      <c r="L282" s="104">
        <f t="shared" si="43"/>
        <v>0</v>
      </c>
      <c r="M282" s="104">
        <f t="shared" si="43"/>
        <v>96</v>
      </c>
      <c r="N282" s="104">
        <f t="shared" si="43"/>
        <v>0</v>
      </c>
      <c r="O282" s="104">
        <f t="shared" si="43"/>
        <v>45</v>
      </c>
      <c r="P282" s="104">
        <f t="shared" si="43"/>
        <v>0</v>
      </c>
      <c r="Q282" s="104">
        <f t="shared" si="43"/>
        <v>0</v>
      </c>
      <c r="R282" s="104">
        <f t="shared" si="43"/>
        <v>0</v>
      </c>
      <c r="S282" s="104">
        <f t="shared" si="43"/>
        <v>0</v>
      </c>
      <c r="T282" s="104">
        <f t="shared" si="43"/>
        <v>0</v>
      </c>
      <c r="U282" s="104">
        <f t="shared" si="43"/>
        <v>8</v>
      </c>
      <c r="V282" s="104">
        <f t="shared" si="43"/>
        <v>9.3</v>
      </c>
      <c r="W282" s="104">
        <f t="shared" si="43"/>
        <v>9</v>
      </c>
      <c r="X282" s="104">
        <f t="shared" si="43"/>
        <v>0</v>
      </c>
      <c r="Y282" s="104">
        <f t="shared" si="43"/>
        <v>16</v>
      </c>
      <c r="Z282" s="104">
        <f t="shared" si="43"/>
        <v>0</v>
      </c>
      <c r="AA282" s="108">
        <f t="shared" si="43"/>
        <v>0.5</v>
      </c>
      <c r="AB282" s="104">
        <f t="shared" si="43"/>
        <v>0</v>
      </c>
      <c r="AC282" s="104">
        <f t="shared" si="43"/>
        <v>0</v>
      </c>
      <c r="AD282" s="104">
        <f t="shared" si="43"/>
        <v>0</v>
      </c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</row>
    <row r="283" spans="1:100" s="68" customFormat="1" ht="84" thickBot="1">
      <c r="A283" s="128" t="s">
        <v>165</v>
      </c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</row>
    <row r="284" spans="1:100" s="68" customFormat="1" ht="84" thickBot="1">
      <c r="A284" s="104">
        <v>57</v>
      </c>
      <c r="B284" s="107" t="s">
        <v>8</v>
      </c>
      <c r="C284" s="104"/>
      <c r="D284" s="104"/>
      <c r="E284" s="104"/>
      <c r="F284" s="104"/>
      <c r="G284" s="104"/>
      <c r="H284" s="104"/>
      <c r="I284" s="109"/>
      <c r="J284" s="109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>
        <v>16</v>
      </c>
      <c r="Z284" s="104"/>
      <c r="AA284" s="108">
        <v>0.5</v>
      </c>
      <c r="AB284" s="104"/>
      <c r="AC284" s="104"/>
      <c r="AD284" s="77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</row>
    <row r="285" spans="1:100" s="68" customFormat="1" ht="84" thickBot="1">
      <c r="A285" s="104" t="s">
        <v>38</v>
      </c>
      <c r="B285" s="107" t="s">
        <v>167</v>
      </c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>
        <v>30</v>
      </c>
      <c r="AA285" s="108"/>
      <c r="AB285" s="104"/>
      <c r="AC285" s="104"/>
      <c r="AD285" s="104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</row>
    <row r="286" spans="1:100" s="68" customFormat="1" ht="84" thickBot="1">
      <c r="A286" s="104"/>
      <c r="B286" s="107" t="s">
        <v>36</v>
      </c>
      <c r="C286" s="104">
        <f aca="true" t="shared" si="44" ref="C286:AD286">C284+C285</f>
        <v>0</v>
      </c>
      <c r="D286" s="104">
        <f t="shared" si="44"/>
        <v>0</v>
      </c>
      <c r="E286" s="104">
        <f t="shared" si="44"/>
        <v>0</v>
      </c>
      <c r="F286" s="104">
        <f t="shared" si="44"/>
        <v>0</v>
      </c>
      <c r="G286" s="104">
        <f t="shared" si="44"/>
        <v>0</v>
      </c>
      <c r="H286" s="104">
        <f t="shared" si="44"/>
        <v>0</v>
      </c>
      <c r="I286" s="104">
        <f t="shared" si="44"/>
        <v>0</v>
      </c>
      <c r="J286" s="104">
        <f t="shared" si="44"/>
        <v>0</v>
      </c>
      <c r="K286" s="104">
        <f t="shared" si="44"/>
        <v>0</v>
      </c>
      <c r="L286" s="104">
        <f t="shared" si="44"/>
        <v>0</v>
      </c>
      <c r="M286" s="104">
        <f t="shared" si="44"/>
        <v>0</v>
      </c>
      <c r="N286" s="104">
        <f t="shared" si="44"/>
        <v>0</v>
      </c>
      <c r="O286" s="104">
        <f t="shared" si="44"/>
        <v>0</v>
      </c>
      <c r="P286" s="104">
        <f t="shared" si="44"/>
        <v>0</v>
      </c>
      <c r="Q286" s="104">
        <f t="shared" si="44"/>
        <v>0</v>
      </c>
      <c r="R286" s="104">
        <f t="shared" si="44"/>
        <v>0</v>
      </c>
      <c r="S286" s="104">
        <f t="shared" si="44"/>
        <v>0</v>
      </c>
      <c r="T286" s="104">
        <f t="shared" si="44"/>
        <v>0</v>
      </c>
      <c r="U286" s="104">
        <f t="shared" si="44"/>
        <v>0</v>
      </c>
      <c r="V286" s="104">
        <f t="shared" si="44"/>
        <v>0</v>
      </c>
      <c r="W286" s="104">
        <f t="shared" si="44"/>
        <v>0</v>
      </c>
      <c r="X286" s="104">
        <f t="shared" si="44"/>
        <v>0</v>
      </c>
      <c r="Y286" s="104">
        <f t="shared" si="44"/>
        <v>16</v>
      </c>
      <c r="Z286" s="104">
        <f t="shared" si="44"/>
        <v>30</v>
      </c>
      <c r="AA286" s="104">
        <f t="shared" si="44"/>
        <v>0.5</v>
      </c>
      <c r="AB286" s="104">
        <f t="shared" si="44"/>
        <v>0</v>
      </c>
      <c r="AC286" s="104">
        <f t="shared" si="44"/>
        <v>0</v>
      </c>
      <c r="AD286" s="104">
        <f t="shared" si="44"/>
        <v>0</v>
      </c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</row>
    <row r="287" spans="1:100" s="68" customFormat="1" ht="84" thickBot="1">
      <c r="A287" s="104"/>
      <c r="B287" s="107" t="s">
        <v>55</v>
      </c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8"/>
      <c r="AB287" s="104"/>
      <c r="AC287" s="104"/>
      <c r="AD287" s="106">
        <v>3.3</v>
      </c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</row>
    <row r="288" spans="1:30" s="62" customFormat="1" ht="84" thickBot="1">
      <c r="A288" s="104"/>
      <c r="B288" s="110" t="s">
        <v>172</v>
      </c>
      <c r="C288" s="104">
        <f aca="true" t="shared" si="45" ref="C288:AC288">C272+C282</f>
        <v>113</v>
      </c>
      <c r="D288" s="104">
        <f t="shared" si="45"/>
        <v>70</v>
      </c>
      <c r="E288" s="104">
        <f t="shared" si="45"/>
        <v>6.3</v>
      </c>
      <c r="F288" s="104">
        <f t="shared" si="45"/>
        <v>74</v>
      </c>
      <c r="G288" s="104">
        <f t="shared" si="45"/>
        <v>0</v>
      </c>
      <c r="H288" s="104">
        <f t="shared" si="45"/>
        <v>75</v>
      </c>
      <c r="I288" s="104">
        <f t="shared" si="45"/>
        <v>85.5</v>
      </c>
      <c r="J288" s="104">
        <f t="shared" si="45"/>
        <v>8.3</v>
      </c>
      <c r="K288" s="104">
        <f t="shared" si="45"/>
        <v>0</v>
      </c>
      <c r="L288" s="104">
        <f t="shared" si="45"/>
        <v>0</v>
      </c>
      <c r="M288" s="104">
        <f t="shared" si="45"/>
        <v>96</v>
      </c>
      <c r="N288" s="104">
        <f t="shared" si="45"/>
        <v>0</v>
      </c>
      <c r="O288" s="104">
        <f t="shared" si="45"/>
        <v>45</v>
      </c>
      <c r="P288" s="104">
        <f t="shared" si="45"/>
        <v>0</v>
      </c>
      <c r="Q288" s="104">
        <f t="shared" si="45"/>
        <v>209</v>
      </c>
      <c r="R288" s="104">
        <f t="shared" si="45"/>
        <v>0</v>
      </c>
      <c r="S288" s="104">
        <f t="shared" si="45"/>
        <v>114</v>
      </c>
      <c r="T288" s="104">
        <f t="shared" si="45"/>
        <v>0</v>
      </c>
      <c r="U288" s="104">
        <f t="shared" si="45"/>
        <v>13</v>
      </c>
      <c r="V288" s="104">
        <f t="shared" si="45"/>
        <v>14.3</v>
      </c>
      <c r="W288" s="104">
        <f t="shared" si="45"/>
        <v>9</v>
      </c>
      <c r="X288" s="104">
        <f t="shared" si="45"/>
        <v>6</v>
      </c>
      <c r="Y288" s="104">
        <f t="shared" si="45"/>
        <v>42</v>
      </c>
      <c r="Z288" s="104">
        <f t="shared" si="45"/>
        <v>0</v>
      </c>
      <c r="AA288" s="104">
        <f t="shared" si="45"/>
        <v>1</v>
      </c>
      <c r="AB288" s="104">
        <f t="shared" si="45"/>
        <v>0</v>
      </c>
      <c r="AC288" s="104">
        <f t="shared" si="45"/>
        <v>0</v>
      </c>
      <c r="AD288" s="104">
        <v>3.3</v>
      </c>
    </row>
    <row r="289" spans="1:30" s="59" customFormat="1" ht="167.25" thickBot="1">
      <c r="A289" s="104"/>
      <c r="B289" s="110" t="s">
        <v>173</v>
      </c>
      <c r="C289" s="104">
        <f aca="true" t="shared" si="46" ref="C289:AC289">C272+C282+C286</f>
        <v>113</v>
      </c>
      <c r="D289" s="104">
        <f t="shared" si="46"/>
        <v>70</v>
      </c>
      <c r="E289" s="104">
        <f t="shared" si="46"/>
        <v>6.3</v>
      </c>
      <c r="F289" s="104">
        <f t="shared" si="46"/>
        <v>74</v>
      </c>
      <c r="G289" s="104">
        <f t="shared" si="46"/>
        <v>0</v>
      </c>
      <c r="H289" s="104">
        <f t="shared" si="46"/>
        <v>75</v>
      </c>
      <c r="I289" s="104">
        <f t="shared" si="46"/>
        <v>85.5</v>
      </c>
      <c r="J289" s="104">
        <f t="shared" si="46"/>
        <v>8.3</v>
      </c>
      <c r="K289" s="104">
        <f t="shared" si="46"/>
        <v>0</v>
      </c>
      <c r="L289" s="104">
        <f t="shared" si="46"/>
        <v>0</v>
      </c>
      <c r="M289" s="104">
        <f t="shared" si="46"/>
        <v>96</v>
      </c>
      <c r="N289" s="104">
        <f t="shared" si="46"/>
        <v>0</v>
      </c>
      <c r="O289" s="104">
        <f t="shared" si="46"/>
        <v>45</v>
      </c>
      <c r="P289" s="104">
        <f t="shared" si="46"/>
        <v>0</v>
      </c>
      <c r="Q289" s="104">
        <f t="shared" si="46"/>
        <v>209</v>
      </c>
      <c r="R289" s="104">
        <f t="shared" si="46"/>
        <v>0</v>
      </c>
      <c r="S289" s="104">
        <f t="shared" si="46"/>
        <v>114</v>
      </c>
      <c r="T289" s="104">
        <f t="shared" si="46"/>
        <v>0</v>
      </c>
      <c r="U289" s="104">
        <f t="shared" si="46"/>
        <v>13</v>
      </c>
      <c r="V289" s="104">
        <f t="shared" si="46"/>
        <v>14.3</v>
      </c>
      <c r="W289" s="104">
        <f t="shared" si="46"/>
        <v>9</v>
      </c>
      <c r="X289" s="104">
        <f t="shared" si="46"/>
        <v>6</v>
      </c>
      <c r="Y289" s="104">
        <f t="shared" si="46"/>
        <v>58</v>
      </c>
      <c r="Z289" s="104">
        <f t="shared" si="46"/>
        <v>30</v>
      </c>
      <c r="AA289" s="104">
        <f t="shared" si="46"/>
        <v>1.5</v>
      </c>
      <c r="AB289" s="104">
        <f t="shared" si="46"/>
        <v>0</v>
      </c>
      <c r="AC289" s="104">
        <f t="shared" si="46"/>
        <v>0</v>
      </c>
      <c r="AD289" s="104">
        <v>3.3</v>
      </c>
    </row>
    <row r="290" spans="1:100" s="12" customFormat="1" ht="71.25" customHeight="1">
      <c r="A290" s="127" t="s">
        <v>100</v>
      </c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</row>
    <row r="291" spans="1:30" ht="70.5" customHeight="1">
      <c r="A291" s="128"/>
      <c r="B291" s="127"/>
      <c r="C291" s="126" t="s">
        <v>68</v>
      </c>
      <c r="D291" s="126" t="s">
        <v>69</v>
      </c>
      <c r="E291" s="126" t="s">
        <v>70</v>
      </c>
      <c r="F291" s="126" t="s">
        <v>71</v>
      </c>
      <c r="G291" s="126" t="s">
        <v>72</v>
      </c>
      <c r="H291" s="126" t="s">
        <v>151</v>
      </c>
      <c r="I291" s="126" t="s">
        <v>152</v>
      </c>
      <c r="J291" s="126" t="s">
        <v>73</v>
      </c>
      <c r="K291" s="126" t="s">
        <v>74</v>
      </c>
      <c r="L291" s="126" t="s">
        <v>97</v>
      </c>
      <c r="M291" s="126" t="s">
        <v>153</v>
      </c>
      <c r="N291" s="126" t="s">
        <v>154</v>
      </c>
      <c r="O291" s="126" t="s">
        <v>155</v>
      </c>
      <c r="P291" s="126" t="s">
        <v>75</v>
      </c>
      <c r="Q291" s="126" t="s">
        <v>76</v>
      </c>
      <c r="R291" s="126" t="s">
        <v>122</v>
      </c>
      <c r="S291" s="126" t="s">
        <v>77</v>
      </c>
      <c r="T291" s="126" t="s">
        <v>78</v>
      </c>
      <c r="U291" s="126" t="s">
        <v>79</v>
      </c>
      <c r="V291" s="126" t="s">
        <v>80</v>
      </c>
      <c r="W291" s="126" t="s">
        <v>81</v>
      </c>
      <c r="X291" s="126" t="s">
        <v>156</v>
      </c>
      <c r="Y291" s="126" t="s">
        <v>82</v>
      </c>
      <c r="Z291" s="126" t="s">
        <v>83</v>
      </c>
      <c r="AA291" s="129" t="s">
        <v>84</v>
      </c>
      <c r="AB291" s="126" t="s">
        <v>123</v>
      </c>
      <c r="AC291" s="126" t="s">
        <v>87</v>
      </c>
      <c r="AD291" s="126" t="s">
        <v>53</v>
      </c>
    </row>
    <row r="292" spans="1:100" s="63" customFormat="1" ht="409.5" customHeight="1" thickBot="1">
      <c r="A292" s="128"/>
      <c r="B292" s="127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9"/>
      <c r="AB292" s="126"/>
      <c r="AC292" s="126"/>
      <c r="AD292" s="126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</row>
    <row r="293" spans="1:30" ht="192" customHeight="1">
      <c r="A293" s="132" t="s">
        <v>170</v>
      </c>
      <c r="B293" s="132"/>
      <c r="C293" s="104">
        <f>SUM(C31+C61+C89+C116+C145+C173+C203+C231+C261+C289)</f>
        <v>1010</v>
      </c>
      <c r="D293" s="104">
        <f>SUM(D31+D61+D89+D116+D145+D173+D203+D231+D261+D289)</f>
        <v>520</v>
      </c>
      <c r="E293" s="104">
        <f>SUM(E31+E61+E89+E116+E145+E173+E203+E231+E261+E289)</f>
        <v>48.099999999999994</v>
      </c>
      <c r="F293" s="104">
        <f>SUM(F31+F61+F89+F116+F145+F173+F203+F231+F261+F289)</f>
        <v>347</v>
      </c>
      <c r="G293" s="104">
        <f>SUM(G31+G61+G89+G116+G145+G173+G203+G231+G261+G289)</f>
        <v>101</v>
      </c>
      <c r="H293" s="104">
        <f>SUM(H31+H61+H89+H116+H145+H173+H203+H231+H261+H289)</f>
        <v>1391</v>
      </c>
      <c r="I293" s="104">
        <f>SUM(I31+I61+I89+I116+I145+I173+I203+I231+I261+I289)</f>
        <v>2073.6</v>
      </c>
      <c r="J293" s="104">
        <f>SUM(J31+J61+J89+J116+J145+J173+J203+J231+J261+J289)</f>
        <v>722.5999999999999</v>
      </c>
      <c r="K293" s="104">
        <f>SUM(K31+K61+K89+K116+K145+K173+K203+K231+K261+K289)</f>
        <v>132</v>
      </c>
      <c r="L293" s="104">
        <f>SUM(L31+L61+L89+L116+L145+L173+L203+L231+L261+L289)</f>
        <v>1000</v>
      </c>
      <c r="M293" s="104">
        <f>SUM(M31+M61+M89+M116+M145+M173+M203+M231+M261+M289)</f>
        <v>433</v>
      </c>
      <c r="N293" s="104">
        <f>SUM(N31+N61+N89+N116+N145+N173+N203+N231+N261+N289)</f>
        <v>259</v>
      </c>
      <c r="O293" s="104">
        <f>SUM(O31+O61+O89+O116+O145+O173+O203+O231+O261+O289)</f>
        <v>260</v>
      </c>
      <c r="P293" s="104">
        <f>SUM(P31+P61+P89+P116+P145+P173+P203+P231+P261+P289)</f>
        <v>143</v>
      </c>
      <c r="Q293" s="104">
        <f>SUM(Q31+Q61+Q89+Q116+Q145+Q173+Q203+Q231+Q261+Q289)</f>
        <v>2795</v>
      </c>
      <c r="R293" s="104">
        <f>SUM(R31+R61+R89+R116+R145+R173+R203+R231+R261+R289)</f>
        <v>0</v>
      </c>
      <c r="S293" s="104">
        <f>SUM(S31+S61+S89+S116+S145+S173+S203+S231+S261+S289)</f>
        <v>259</v>
      </c>
      <c r="T293" s="104">
        <f>SUM(T31+T61+T89+T116+T145+T173+T203+T231+T261+T289)</f>
        <v>64</v>
      </c>
      <c r="U293" s="104">
        <f>SUM(U31+U61+U89+U116+U145+U173+U203+U231+U261+U289)</f>
        <v>62</v>
      </c>
      <c r="V293" s="104">
        <f>SUM(V31+V61+V89+V116+V145+V173+V203+V231+V261+V289)</f>
        <v>183.9</v>
      </c>
      <c r="W293" s="104">
        <f>SUM(W31+W61+W89+W116+W145+W173+W203+W231+W261+W289)</f>
        <v>78</v>
      </c>
      <c r="X293" s="104">
        <f>SUM(X31+X61+X89+X116+X145+X173+X203+X231+X261+X289)</f>
        <v>204</v>
      </c>
      <c r="Y293" s="104">
        <f>SUM(Y31+Y61+Y89+Y116+Y145+Y173+Y203+Y231+Y261+Y289)</f>
        <v>348.40000000000003</v>
      </c>
      <c r="Z293" s="104">
        <f>SUM(Z31+Z61+Z89+Z116+Z145+Z173+Z203+Z231+Z261+Z289)</f>
        <v>300</v>
      </c>
      <c r="AA293" s="108">
        <f>SUM(AA31+AA61+AA89+AA116+AA145+AA173+AA203+AA231+AA261+AA289)</f>
        <v>4.5</v>
      </c>
      <c r="AB293" s="104">
        <f>SUM(AB31+AB61+AB89+AB116+AB145+AB173+AB203+AB231+AB261+AB289)</f>
        <v>8</v>
      </c>
      <c r="AC293" s="104">
        <f>SUM(AC31+AC61+AC89+AC116+AC145+AC173+AC203+AC231+AC261+AC289)</f>
        <v>0</v>
      </c>
      <c r="AD293" s="104">
        <f>SUM(AD31+AD61+AD89+AD116+AD145+AD173+AD203+AD231+AD261+AD289)</f>
        <v>33</v>
      </c>
    </row>
    <row r="294" spans="1:30" ht="83.25">
      <c r="A294" s="132" t="s">
        <v>41</v>
      </c>
      <c r="B294" s="132"/>
      <c r="C294" s="104">
        <f>C293/10</f>
        <v>101</v>
      </c>
      <c r="D294" s="104">
        <f aca="true" t="shared" si="47" ref="D294:AD294">D293/10</f>
        <v>52</v>
      </c>
      <c r="E294" s="104">
        <f t="shared" si="47"/>
        <v>4.81</v>
      </c>
      <c r="F294" s="104">
        <f t="shared" si="47"/>
        <v>34.7</v>
      </c>
      <c r="G294" s="104">
        <f t="shared" si="47"/>
        <v>10.1</v>
      </c>
      <c r="H294" s="104">
        <f t="shared" si="47"/>
        <v>139.1</v>
      </c>
      <c r="I294" s="104">
        <f t="shared" si="47"/>
        <v>207.35999999999999</v>
      </c>
      <c r="J294" s="104">
        <f t="shared" si="47"/>
        <v>72.25999999999999</v>
      </c>
      <c r="K294" s="104">
        <f t="shared" si="47"/>
        <v>13.2</v>
      </c>
      <c r="L294" s="104">
        <f t="shared" si="47"/>
        <v>100</v>
      </c>
      <c r="M294" s="104">
        <f t="shared" si="47"/>
        <v>43.3</v>
      </c>
      <c r="N294" s="104">
        <f t="shared" si="47"/>
        <v>25.9</v>
      </c>
      <c r="O294" s="104">
        <f t="shared" si="47"/>
        <v>26</v>
      </c>
      <c r="P294" s="104">
        <f t="shared" si="47"/>
        <v>14.3</v>
      </c>
      <c r="Q294" s="104">
        <f t="shared" si="47"/>
        <v>279.5</v>
      </c>
      <c r="R294" s="104">
        <f t="shared" si="47"/>
        <v>0</v>
      </c>
      <c r="S294" s="104">
        <f t="shared" si="47"/>
        <v>25.9</v>
      </c>
      <c r="T294" s="104">
        <f t="shared" si="47"/>
        <v>6.4</v>
      </c>
      <c r="U294" s="104">
        <f t="shared" si="47"/>
        <v>6.2</v>
      </c>
      <c r="V294" s="104">
        <f t="shared" si="47"/>
        <v>18.39</v>
      </c>
      <c r="W294" s="104">
        <f t="shared" si="47"/>
        <v>7.8</v>
      </c>
      <c r="X294" s="104">
        <f t="shared" si="47"/>
        <v>20.4</v>
      </c>
      <c r="Y294" s="104">
        <f t="shared" si="47"/>
        <v>34.84</v>
      </c>
      <c r="Z294" s="104">
        <f t="shared" si="47"/>
        <v>30</v>
      </c>
      <c r="AA294" s="108">
        <f t="shared" si="47"/>
        <v>0.45</v>
      </c>
      <c r="AB294" s="104">
        <f t="shared" si="47"/>
        <v>0.8</v>
      </c>
      <c r="AC294" s="104">
        <f t="shared" si="47"/>
        <v>0</v>
      </c>
      <c r="AD294" s="104">
        <f t="shared" si="47"/>
        <v>3.3</v>
      </c>
    </row>
    <row r="295" spans="1:30" ht="84" hidden="1" thickBot="1">
      <c r="A295" s="134" t="s">
        <v>171</v>
      </c>
      <c r="B295" s="135"/>
      <c r="C295" s="103">
        <f>C30+C60+C88+C115+C144+C172+C202+C230+C260+C288</f>
        <v>1010</v>
      </c>
      <c r="D295" s="103">
        <f>D30+D60+D88+D115+D144+D172+D202+D230+D260+D288</f>
        <v>520</v>
      </c>
      <c r="E295" s="103">
        <f>E30+E60+E88+E115+E144+E172+E202+E230+E260+E288</f>
        <v>48.099999999999994</v>
      </c>
      <c r="F295" s="103">
        <f>F30+F60+F88+F115+F144+F172+F202+F230+F260+F288</f>
        <v>347</v>
      </c>
      <c r="G295" s="103">
        <f>G30+G60+G88+G115+G144+G172+G202+G230+G260+G288</f>
        <v>101</v>
      </c>
      <c r="H295" s="103">
        <f>H30+H60+H88+H115+H144+H172+H202+H230+H260+H288</f>
        <v>1391</v>
      </c>
      <c r="I295" s="103">
        <f>I30+I60+I88+I115+I144+I172+I202+I230+I260+I288</f>
        <v>2073.6</v>
      </c>
      <c r="J295" s="103">
        <f>J30+J60+J88+J115+J144+J172+J202+J230+J260+J288</f>
        <v>628.5999999999999</v>
      </c>
      <c r="K295" s="103">
        <f>K30+K60+K88+K115+K144+K172+K202+K230+K260+K288</f>
        <v>132</v>
      </c>
      <c r="L295" s="103">
        <f>L30+L60+L88+L115+L144+L172+L202+L230+L260+L288</f>
        <v>1000</v>
      </c>
      <c r="M295" s="103">
        <f>M30+M60+M88+M115+M144+M172+M202+M230+M260+M288</f>
        <v>433</v>
      </c>
      <c r="N295" s="103">
        <f>N30+N60+N88+N115+N144+N172+N202+N230+N260+N288</f>
        <v>259</v>
      </c>
      <c r="O295" s="103">
        <f>O30+O60+O88+O115+O144+O172+O202+O230+O260+O288</f>
        <v>260</v>
      </c>
      <c r="P295" s="103">
        <f>P30+P60+P88+P115+P144+P172+P202+P230+P260+P288</f>
        <v>143</v>
      </c>
      <c r="Q295" s="103">
        <f>Q30+Q60+Q88+Q115+Q144+Q172+Q202+Q230+Q260+Q288</f>
        <v>1825</v>
      </c>
      <c r="R295" s="103">
        <f>R30+R60+R88+R115+R144+R172+R202+R230+R260+R288</f>
        <v>0</v>
      </c>
      <c r="S295" s="103">
        <f>S30+S60+S88+S115+S144+S172+S202+S230+S260+S288</f>
        <v>259</v>
      </c>
      <c r="T295" s="103">
        <f>T30+T60+T88+T115+T144+T172+T202+T230+T260+T288</f>
        <v>64</v>
      </c>
      <c r="U295" s="103">
        <f>U30+U60+U88+U115+U144+U172+U202+U230+U260+U288</f>
        <v>62</v>
      </c>
      <c r="V295" s="103">
        <f>V30+V60+V88+V115+V144+V172+V202+V230+V260+V288</f>
        <v>183.9</v>
      </c>
      <c r="W295" s="103">
        <f>W30+W60+W88+W115+W144+W172+W202+W230+W260+W288</f>
        <v>78</v>
      </c>
      <c r="X295" s="103">
        <f>X30+X60+X88+X115+X144+X172+X202+X230+X260+X288</f>
        <v>204</v>
      </c>
      <c r="Y295" s="103">
        <f>Y30+Y60+Y88+Y115+Y144+Y172+Y202+Y230+Y260+Y288</f>
        <v>274.4</v>
      </c>
      <c r="Z295" s="103">
        <f>Z30+Z60+Z88+Z115+Z144+Z172+Z202+Z230+Z260+Z288</f>
        <v>0</v>
      </c>
      <c r="AA295" s="103">
        <f>AA30+AA60+AA88+AA115+AA144+AA172+AA202+AA230+AA260+AA288</f>
        <v>3.5</v>
      </c>
      <c r="AB295" s="103">
        <f>AB30+AB60+AB88+AB115+AB144+AB172+AB202+AB230+AB260+AB288</f>
        <v>8</v>
      </c>
      <c r="AC295" s="103">
        <f>AC30+AC60+AC88+AC115+AC144+AC172+AC202+AC230+AC260+AC288</f>
        <v>0</v>
      </c>
      <c r="AD295" s="103">
        <f>AD30+AD60+AD88+AD115+AD144+AD172+AD202+AD230+AD260+AD288</f>
        <v>33</v>
      </c>
    </row>
    <row r="296" spans="1:30" ht="84" hidden="1" thickBot="1">
      <c r="A296" s="130" t="s">
        <v>41</v>
      </c>
      <c r="B296" s="131"/>
      <c r="C296" s="53">
        <f>C295/10</f>
        <v>101</v>
      </c>
      <c r="D296" s="53">
        <f aca="true" t="shared" si="48" ref="D296:AD296">D295/10</f>
        <v>52</v>
      </c>
      <c r="E296" s="53">
        <f t="shared" si="48"/>
        <v>4.81</v>
      </c>
      <c r="F296" s="53">
        <f t="shared" si="48"/>
        <v>34.7</v>
      </c>
      <c r="G296" s="53">
        <f t="shared" si="48"/>
        <v>10.1</v>
      </c>
      <c r="H296" s="53">
        <f t="shared" si="48"/>
        <v>139.1</v>
      </c>
      <c r="I296" s="53">
        <f t="shared" si="48"/>
        <v>207.35999999999999</v>
      </c>
      <c r="J296" s="53">
        <f t="shared" si="48"/>
        <v>62.85999999999999</v>
      </c>
      <c r="K296" s="53">
        <f t="shared" si="48"/>
        <v>13.2</v>
      </c>
      <c r="L296" s="53">
        <f t="shared" si="48"/>
        <v>100</v>
      </c>
      <c r="M296" s="53">
        <f t="shared" si="48"/>
        <v>43.3</v>
      </c>
      <c r="N296" s="53">
        <f t="shared" si="48"/>
        <v>25.9</v>
      </c>
      <c r="O296" s="53">
        <f t="shared" si="48"/>
        <v>26</v>
      </c>
      <c r="P296" s="53">
        <f t="shared" si="48"/>
        <v>14.3</v>
      </c>
      <c r="Q296" s="53">
        <f t="shared" si="48"/>
        <v>182.5</v>
      </c>
      <c r="R296" s="53">
        <f t="shared" si="48"/>
        <v>0</v>
      </c>
      <c r="S296" s="53">
        <f t="shared" si="48"/>
        <v>25.9</v>
      </c>
      <c r="T296" s="53">
        <f t="shared" si="48"/>
        <v>6.4</v>
      </c>
      <c r="U296" s="53">
        <f t="shared" si="48"/>
        <v>6.2</v>
      </c>
      <c r="V296" s="53">
        <f t="shared" si="48"/>
        <v>18.39</v>
      </c>
      <c r="W296" s="53">
        <f t="shared" si="48"/>
        <v>7.8</v>
      </c>
      <c r="X296" s="53">
        <f t="shared" si="48"/>
        <v>20.4</v>
      </c>
      <c r="Y296" s="53">
        <f t="shared" si="48"/>
        <v>27.439999999999998</v>
      </c>
      <c r="Z296" s="53">
        <f t="shared" si="48"/>
        <v>0</v>
      </c>
      <c r="AA296" s="53">
        <v>0.3</v>
      </c>
      <c r="AB296" s="53">
        <f t="shared" si="48"/>
        <v>0.8</v>
      </c>
      <c r="AC296" s="53">
        <f t="shared" si="48"/>
        <v>0</v>
      </c>
      <c r="AD296" s="53">
        <f t="shared" si="48"/>
        <v>3.3</v>
      </c>
    </row>
    <row r="297" spans="1:30" ht="389.25" customHeight="1" hidden="1" thickBot="1">
      <c r="A297" s="130" t="s">
        <v>157</v>
      </c>
      <c r="B297" s="131"/>
      <c r="C297" s="53">
        <v>97.5</v>
      </c>
      <c r="D297" s="54">
        <v>52</v>
      </c>
      <c r="E297" s="54">
        <v>9.8</v>
      </c>
      <c r="F297" s="54">
        <v>29.3</v>
      </c>
      <c r="G297" s="54">
        <v>9.8</v>
      </c>
      <c r="H297" s="54">
        <v>162.5</v>
      </c>
      <c r="I297" s="54">
        <v>227.5</v>
      </c>
      <c r="J297" s="54">
        <v>130</v>
      </c>
      <c r="K297" s="54">
        <v>9.8</v>
      </c>
      <c r="L297" s="57">
        <v>130</v>
      </c>
      <c r="M297" s="53">
        <v>50.1</v>
      </c>
      <c r="N297" s="56">
        <v>26</v>
      </c>
      <c r="O297" s="53">
        <v>39</v>
      </c>
      <c r="P297" s="54">
        <v>9.8</v>
      </c>
      <c r="Q297" s="55">
        <v>195</v>
      </c>
      <c r="R297" s="53">
        <v>97.5</v>
      </c>
      <c r="S297" s="53">
        <v>32.5</v>
      </c>
      <c r="T297" s="54">
        <v>6.5</v>
      </c>
      <c r="U297" s="55">
        <v>6.5</v>
      </c>
      <c r="V297" s="53">
        <v>19.5</v>
      </c>
      <c r="W297" s="53">
        <v>9.8</v>
      </c>
      <c r="X297" s="54">
        <v>26</v>
      </c>
      <c r="Y297" s="55">
        <v>26</v>
      </c>
      <c r="Z297" s="53">
        <v>6.5</v>
      </c>
      <c r="AA297" s="87">
        <v>0.3</v>
      </c>
      <c r="AB297" s="57">
        <v>0.8</v>
      </c>
      <c r="AC297" s="53">
        <v>0.7</v>
      </c>
      <c r="AD297" s="70">
        <v>3.3</v>
      </c>
    </row>
    <row r="298" spans="1:30" ht="149.25" customHeight="1" hidden="1" thickBot="1">
      <c r="A298" s="130" t="s">
        <v>60</v>
      </c>
      <c r="B298" s="131"/>
      <c r="C298" s="71">
        <f>C296*100/C297</f>
        <v>103.58974358974359</v>
      </c>
      <c r="D298" s="71">
        <f aca="true" t="shared" si="49" ref="D298:AD298">D296*100/D297</f>
        <v>100</v>
      </c>
      <c r="E298" s="71">
        <f t="shared" si="49"/>
        <v>49.08163265306121</v>
      </c>
      <c r="F298" s="71">
        <f t="shared" si="49"/>
        <v>118.43003412969284</v>
      </c>
      <c r="G298" s="71">
        <f t="shared" si="49"/>
        <v>103.0612244897959</v>
      </c>
      <c r="H298" s="71">
        <f t="shared" si="49"/>
        <v>85.6</v>
      </c>
      <c r="I298" s="71">
        <f t="shared" si="49"/>
        <v>91.14725274725275</v>
      </c>
      <c r="J298" s="71">
        <f t="shared" si="49"/>
        <v>48.35384615384615</v>
      </c>
      <c r="K298" s="71">
        <f t="shared" si="49"/>
        <v>134.6938775510204</v>
      </c>
      <c r="L298" s="71">
        <f t="shared" si="49"/>
        <v>76.92307692307692</v>
      </c>
      <c r="M298" s="71">
        <f t="shared" si="49"/>
        <v>86.42714570858283</v>
      </c>
      <c r="N298" s="71">
        <f t="shared" si="49"/>
        <v>99.61538461538461</v>
      </c>
      <c r="O298" s="71">
        <f t="shared" si="49"/>
        <v>66.66666666666667</v>
      </c>
      <c r="P298" s="71">
        <f t="shared" si="49"/>
        <v>145.91836734693877</v>
      </c>
      <c r="Q298" s="71">
        <f t="shared" si="49"/>
        <v>93.58974358974359</v>
      </c>
      <c r="R298" s="71">
        <f t="shared" si="49"/>
        <v>0</v>
      </c>
      <c r="S298" s="71">
        <f t="shared" si="49"/>
        <v>79.6923076923077</v>
      </c>
      <c r="T298" s="71">
        <f t="shared" si="49"/>
        <v>98.46153846153847</v>
      </c>
      <c r="U298" s="71">
        <f t="shared" si="49"/>
        <v>95.38461538461539</v>
      </c>
      <c r="V298" s="71">
        <f t="shared" si="49"/>
        <v>94.3076923076923</v>
      </c>
      <c r="W298" s="71">
        <f t="shared" si="49"/>
        <v>79.59183673469387</v>
      </c>
      <c r="X298" s="71">
        <f t="shared" si="49"/>
        <v>78.46153846153845</v>
      </c>
      <c r="Y298" s="71">
        <f t="shared" si="49"/>
        <v>105.53846153846153</v>
      </c>
      <c r="Z298" s="71">
        <f t="shared" si="49"/>
        <v>0</v>
      </c>
      <c r="AA298" s="71">
        <f t="shared" si="49"/>
        <v>100</v>
      </c>
      <c r="AB298" s="71">
        <f t="shared" si="49"/>
        <v>100</v>
      </c>
      <c r="AC298" s="71">
        <f t="shared" si="49"/>
        <v>0</v>
      </c>
      <c r="AD298" s="66">
        <f t="shared" si="49"/>
        <v>100</v>
      </c>
    </row>
    <row r="299" spans="1:30" ht="83.25">
      <c r="A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59"/>
      <c r="N299" s="59"/>
      <c r="O299" s="59"/>
      <c r="Z299" s="59"/>
      <c r="AB299" s="59"/>
      <c r="AC299" s="59"/>
      <c r="AD299" s="59"/>
    </row>
    <row r="300" spans="1:30" ht="83.25">
      <c r="A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59"/>
      <c r="N300" s="59"/>
      <c r="O300" s="59"/>
      <c r="Z300" s="59"/>
      <c r="AB300" s="59"/>
      <c r="AC300" s="59"/>
      <c r="AD300" s="59"/>
    </row>
    <row r="301" spans="1:30" ht="83.25">
      <c r="A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59"/>
      <c r="N301" s="59"/>
      <c r="O301" s="59"/>
      <c r="Z301" s="59"/>
      <c r="AB301" s="59"/>
      <c r="AC301" s="59"/>
      <c r="AD301" s="59"/>
    </row>
    <row r="302" spans="1:30" ht="83.25">
      <c r="A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59"/>
      <c r="N302" s="59"/>
      <c r="O302" s="59"/>
      <c r="Z302" s="59"/>
      <c r="AB302" s="59"/>
      <c r="AC302" s="59"/>
      <c r="AD302" s="59"/>
    </row>
    <row r="303" spans="1:30" ht="83.25">
      <c r="A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59"/>
      <c r="N303" s="59"/>
      <c r="O303" s="59"/>
      <c r="Z303" s="59"/>
      <c r="AB303" s="59"/>
      <c r="AC303" s="59"/>
      <c r="AD303" s="59"/>
    </row>
    <row r="304" spans="1:30" ht="83.25">
      <c r="A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59"/>
      <c r="N304" s="59"/>
      <c r="O304" s="59"/>
      <c r="Z304" s="59"/>
      <c r="AB304" s="59"/>
      <c r="AC304" s="59"/>
      <c r="AD304" s="59"/>
    </row>
    <row r="305" spans="1:30" ht="83.25">
      <c r="A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59"/>
      <c r="N305" s="59"/>
      <c r="O305" s="59"/>
      <c r="Z305" s="59"/>
      <c r="AB305" s="59"/>
      <c r="AC305" s="59"/>
      <c r="AD305" s="59"/>
    </row>
    <row r="306" spans="1:30" ht="83.25">
      <c r="A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59"/>
      <c r="N306" s="59"/>
      <c r="O306" s="59"/>
      <c r="Z306" s="59"/>
      <c r="AB306" s="59"/>
      <c r="AC306" s="59"/>
      <c r="AD306" s="59"/>
    </row>
    <row r="307" spans="1:30" ht="83.25">
      <c r="A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59"/>
      <c r="N307" s="59"/>
      <c r="O307" s="59"/>
      <c r="Z307" s="59"/>
      <c r="AB307" s="59"/>
      <c r="AC307" s="59"/>
      <c r="AD307" s="59"/>
    </row>
    <row r="308" spans="1:30" ht="83.25">
      <c r="A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59"/>
      <c r="N308" s="59"/>
      <c r="O308" s="59"/>
      <c r="Z308" s="59"/>
      <c r="AB308" s="59"/>
      <c r="AC308" s="59"/>
      <c r="AD308" s="59"/>
    </row>
    <row r="309" spans="1:30" ht="83.25">
      <c r="A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59"/>
      <c r="N309" s="59"/>
      <c r="O309" s="59"/>
      <c r="Z309" s="59"/>
      <c r="AB309" s="59"/>
      <c r="AC309" s="59"/>
      <c r="AD309" s="59"/>
    </row>
    <row r="310" spans="1:30" ht="83.25">
      <c r="A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59"/>
      <c r="N310" s="59"/>
      <c r="O310" s="59"/>
      <c r="Z310" s="59"/>
      <c r="AB310" s="59"/>
      <c r="AC310" s="59"/>
      <c r="AD310" s="59"/>
    </row>
    <row r="311" spans="1:30" ht="83.25">
      <c r="A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59"/>
      <c r="N311" s="59"/>
      <c r="O311" s="59"/>
      <c r="Z311" s="59"/>
      <c r="AB311" s="59"/>
      <c r="AC311" s="59"/>
      <c r="AD311" s="59"/>
    </row>
    <row r="312" spans="1:30" ht="83.25">
      <c r="A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59"/>
      <c r="N312" s="59"/>
      <c r="O312" s="59"/>
      <c r="Z312" s="59"/>
      <c r="AB312" s="59"/>
      <c r="AC312" s="59"/>
      <c r="AD312" s="59"/>
    </row>
    <row r="313" spans="1:30" ht="83.25">
      <c r="A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59"/>
      <c r="N313" s="59"/>
      <c r="O313" s="59"/>
      <c r="Z313" s="59"/>
      <c r="AB313" s="59"/>
      <c r="AC313" s="59"/>
      <c r="AD313" s="59"/>
    </row>
    <row r="314" spans="1:30" ht="83.25">
      <c r="A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59"/>
      <c r="N314" s="59"/>
      <c r="O314" s="59"/>
      <c r="Z314" s="59"/>
      <c r="AB314" s="59"/>
      <c r="AC314" s="59"/>
      <c r="AD314" s="59"/>
    </row>
    <row r="315" spans="1:30" ht="83.25">
      <c r="A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59"/>
      <c r="N315" s="59"/>
      <c r="O315" s="59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B315" s="11"/>
      <c r="AC315" s="11"/>
      <c r="AD315" s="11"/>
    </row>
    <row r="316" spans="1:30" ht="83.25">
      <c r="A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59"/>
      <c r="N316" s="59"/>
      <c r="O316" s="59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B316" s="11"/>
      <c r="AC316" s="11"/>
      <c r="AD316" s="11"/>
    </row>
    <row r="317" spans="13:30" ht="83.25">
      <c r="M317" s="59"/>
      <c r="N317" s="59"/>
      <c r="O317" s="59"/>
      <c r="Z317" s="59"/>
      <c r="AB317" s="59"/>
      <c r="AC317" s="59"/>
      <c r="AD317" s="59"/>
    </row>
    <row r="318" spans="1:30" ht="83.25">
      <c r="A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59"/>
      <c r="N318" s="59"/>
      <c r="O318" s="59"/>
      <c r="Z318" s="59"/>
      <c r="AB318" s="59"/>
      <c r="AC318" s="59"/>
      <c r="AD318" s="59"/>
    </row>
    <row r="319" spans="1:30" ht="83.25">
      <c r="A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59"/>
      <c r="N319" s="59"/>
      <c r="O319" s="59"/>
      <c r="Z319" s="59"/>
      <c r="AB319" s="59"/>
      <c r="AC319" s="59"/>
      <c r="AD319" s="59"/>
    </row>
    <row r="320" spans="1:30" ht="83.25">
      <c r="A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59"/>
      <c r="N320" s="59"/>
      <c r="O320" s="59"/>
      <c r="Z320" s="59"/>
      <c r="AB320" s="59"/>
      <c r="AC320" s="59"/>
      <c r="AD320" s="59"/>
    </row>
    <row r="321" spans="1:30" ht="83.25">
      <c r="A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59"/>
      <c r="N321" s="59"/>
      <c r="O321" s="59"/>
      <c r="Z321" s="59"/>
      <c r="AB321" s="59"/>
      <c r="AC321" s="59"/>
      <c r="AD321" s="59"/>
    </row>
    <row r="322" spans="1:30" ht="83.25">
      <c r="A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59"/>
      <c r="N322" s="59"/>
      <c r="O322" s="59"/>
      <c r="Z322" s="59"/>
      <c r="AB322" s="59"/>
      <c r="AC322" s="59"/>
      <c r="AD322" s="59"/>
    </row>
    <row r="323" spans="1:30" ht="83.25">
      <c r="A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59"/>
      <c r="N323" s="59"/>
      <c r="O323" s="59"/>
      <c r="Z323" s="59"/>
      <c r="AB323" s="59"/>
      <c r="AC323" s="59"/>
      <c r="AD323" s="59"/>
    </row>
    <row r="324" spans="1:30" ht="83.25">
      <c r="A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59"/>
      <c r="N324" s="59"/>
      <c r="O324" s="59"/>
      <c r="Z324" s="59"/>
      <c r="AB324" s="59"/>
      <c r="AC324" s="59"/>
      <c r="AD324" s="59"/>
    </row>
    <row r="325" spans="1:30" ht="83.25">
      <c r="A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59"/>
      <c r="N325" s="59"/>
      <c r="O325" s="59"/>
      <c r="Z325" s="59"/>
      <c r="AB325" s="59"/>
      <c r="AC325" s="59"/>
      <c r="AD325" s="59"/>
    </row>
    <row r="326" spans="1:30" ht="83.25">
      <c r="A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59"/>
      <c r="N326" s="59"/>
      <c r="O326" s="59"/>
      <c r="Z326" s="59"/>
      <c r="AB326" s="59"/>
      <c r="AC326" s="59"/>
      <c r="AD326" s="59"/>
    </row>
    <row r="327" spans="1:30" ht="83.25">
      <c r="A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59"/>
      <c r="N327" s="59"/>
      <c r="O327" s="59"/>
      <c r="Z327" s="59"/>
      <c r="AB327" s="59"/>
      <c r="AC327" s="59"/>
      <c r="AD327" s="59"/>
    </row>
    <row r="328" spans="1:30" ht="83.25">
      <c r="A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59"/>
      <c r="N328" s="59"/>
      <c r="O328" s="59"/>
      <c r="Z328" s="59"/>
      <c r="AB328" s="59"/>
      <c r="AC328" s="59"/>
      <c r="AD328" s="59"/>
    </row>
    <row r="329" spans="1:30" ht="83.25">
      <c r="A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59"/>
      <c r="N329" s="59"/>
      <c r="O329" s="59"/>
      <c r="Z329" s="59"/>
      <c r="AB329" s="59"/>
      <c r="AC329" s="59"/>
      <c r="AD329" s="59"/>
    </row>
    <row r="330" spans="1:30" ht="83.25">
      <c r="A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59"/>
      <c r="N330" s="59"/>
      <c r="O330" s="59"/>
      <c r="Z330" s="59"/>
      <c r="AB330" s="59"/>
      <c r="AC330" s="59"/>
      <c r="AD330" s="59"/>
    </row>
    <row r="331" spans="1:30" ht="83.25">
      <c r="A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59"/>
      <c r="N331" s="59"/>
      <c r="O331" s="59"/>
      <c r="Z331" s="59"/>
      <c r="AB331" s="59"/>
      <c r="AC331" s="59"/>
      <c r="AD331" s="59"/>
    </row>
    <row r="332" spans="1:30" ht="83.25">
      <c r="A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59"/>
      <c r="N332" s="59"/>
      <c r="O332" s="59"/>
      <c r="Z332" s="59"/>
      <c r="AB332" s="59"/>
      <c r="AC332" s="59"/>
      <c r="AD332" s="59"/>
    </row>
    <row r="333" spans="1:30" ht="83.25">
      <c r="A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59"/>
      <c r="N333" s="59"/>
      <c r="O333" s="59"/>
      <c r="Z333" s="59"/>
      <c r="AB333" s="59"/>
      <c r="AC333" s="59"/>
      <c r="AD333" s="59"/>
    </row>
    <row r="334" spans="1:30" ht="83.25">
      <c r="A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59"/>
      <c r="N334" s="59"/>
      <c r="O334" s="59"/>
      <c r="Z334" s="59"/>
      <c r="AB334" s="59"/>
      <c r="AC334" s="59"/>
      <c r="AD334" s="59"/>
    </row>
    <row r="335" spans="1:30" ht="83.25">
      <c r="A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59"/>
      <c r="N335" s="59"/>
      <c r="O335" s="59"/>
      <c r="Z335" s="59"/>
      <c r="AB335" s="59"/>
      <c r="AC335" s="59"/>
      <c r="AD335" s="59"/>
    </row>
    <row r="336" spans="1:30" ht="83.25">
      <c r="A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59"/>
      <c r="N336" s="59"/>
      <c r="O336" s="59"/>
      <c r="Z336" s="59"/>
      <c r="AB336" s="59"/>
      <c r="AC336" s="59"/>
      <c r="AD336" s="59"/>
    </row>
    <row r="337" spans="1:30" ht="83.25">
      <c r="A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59"/>
      <c r="N337" s="59"/>
      <c r="O337" s="59"/>
      <c r="Z337" s="59"/>
      <c r="AB337" s="59"/>
      <c r="AC337" s="59"/>
      <c r="AD337" s="59"/>
    </row>
    <row r="338" spans="1:30" ht="83.25">
      <c r="A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59"/>
      <c r="N338" s="59"/>
      <c r="O338" s="59"/>
      <c r="Z338" s="59"/>
      <c r="AB338" s="59"/>
      <c r="AC338" s="59"/>
      <c r="AD338" s="59"/>
    </row>
    <row r="339" spans="1:30" ht="83.25">
      <c r="A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59"/>
      <c r="N339" s="59"/>
      <c r="O339" s="59"/>
      <c r="Z339" s="59"/>
      <c r="AB339" s="59"/>
      <c r="AC339" s="59"/>
      <c r="AD339" s="59"/>
    </row>
    <row r="340" spans="1:30" ht="83.25">
      <c r="A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59"/>
      <c r="N340" s="59"/>
      <c r="O340" s="59"/>
      <c r="Z340" s="59"/>
      <c r="AB340" s="59"/>
      <c r="AC340" s="59"/>
      <c r="AD340" s="59"/>
    </row>
    <row r="341" spans="1:30" ht="83.25">
      <c r="A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59"/>
      <c r="N341" s="59"/>
      <c r="O341" s="59"/>
      <c r="Z341" s="59"/>
      <c r="AB341" s="59"/>
      <c r="AC341" s="59"/>
      <c r="AD341" s="59"/>
    </row>
    <row r="342" spans="1:30" ht="83.25">
      <c r="A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59"/>
      <c r="N342" s="59"/>
      <c r="O342" s="59"/>
      <c r="Z342" s="59"/>
      <c r="AB342" s="59"/>
      <c r="AC342" s="59"/>
      <c r="AD342" s="59"/>
    </row>
    <row r="343" spans="1:30" ht="83.25">
      <c r="A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59"/>
      <c r="N343" s="59"/>
      <c r="O343" s="59"/>
      <c r="Z343" s="59"/>
      <c r="AB343" s="59"/>
      <c r="AC343" s="59"/>
      <c r="AD343" s="59"/>
    </row>
    <row r="344" spans="1:30" ht="83.25">
      <c r="A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59"/>
      <c r="N344" s="59"/>
      <c r="O344" s="59"/>
      <c r="Z344" s="59"/>
      <c r="AB344" s="59"/>
      <c r="AC344" s="59"/>
      <c r="AD344" s="59"/>
    </row>
    <row r="345" spans="1:30" ht="83.25">
      <c r="A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59"/>
      <c r="N345" s="59"/>
      <c r="O345" s="59"/>
      <c r="Z345" s="59"/>
      <c r="AB345" s="59"/>
      <c r="AC345" s="59"/>
      <c r="AD345" s="59"/>
    </row>
    <row r="346" spans="1:30" ht="83.25">
      <c r="A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59"/>
      <c r="N346" s="59"/>
      <c r="O346" s="59"/>
      <c r="Z346" s="59"/>
      <c r="AB346" s="59"/>
      <c r="AC346" s="59"/>
      <c r="AD346" s="59"/>
    </row>
    <row r="347" spans="1:30" ht="83.25">
      <c r="A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59"/>
      <c r="N347" s="59"/>
      <c r="O347" s="59"/>
      <c r="Z347" s="59"/>
      <c r="AB347" s="59"/>
      <c r="AC347" s="59"/>
      <c r="AD347" s="59"/>
    </row>
    <row r="348" spans="1:30" ht="83.25">
      <c r="A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59"/>
      <c r="N348" s="59"/>
      <c r="O348" s="59"/>
      <c r="Z348" s="59"/>
      <c r="AB348" s="59"/>
      <c r="AC348" s="59"/>
      <c r="AD348" s="59"/>
    </row>
    <row r="349" spans="1:30" ht="83.25">
      <c r="A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59"/>
      <c r="N349" s="59"/>
      <c r="O349" s="59"/>
      <c r="Z349" s="59"/>
      <c r="AB349" s="59"/>
      <c r="AC349" s="59"/>
      <c r="AD349" s="59"/>
    </row>
    <row r="350" spans="1:30" ht="83.25">
      <c r="A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59"/>
      <c r="N350" s="59"/>
      <c r="O350" s="59"/>
      <c r="Z350" s="59"/>
      <c r="AB350" s="59"/>
      <c r="AC350" s="59"/>
      <c r="AD350" s="59"/>
    </row>
    <row r="351" spans="1:30" ht="83.25">
      <c r="A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59"/>
      <c r="N351" s="59"/>
      <c r="O351" s="59"/>
      <c r="Z351" s="59"/>
      <c r="AB351" s="59"/>
      <c r="AC351" s="59"/>
      <c r="AD351" s="59"/>
    </row>
    <row r="352" spans="1:30" ht="83.25">
      <c r="A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59"/>
      <c r="N352" s="59"/>
      <c r="O352" s="59"/>
      <c r="Z352" s="59"/>
      <c r="AB352" s="59"/>
      <c r="AC352" s="59"/>
      <c r="AD352" s="59"/>
    </row>
    <row r="353" spans="1:30" ht="83.25">
      <c r="A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59"/>
      <c r="N353" s="59"/>
      <c r="O353" s="59"/>
      <c r="Z353" s="59"/>
      <c r="AB353" s="59"/>
      <c r="AC353" s="59"/>
      <c r="AD353" s="59"/>
    </row>
    <row r="354" spans="1:30" ht="83.25">
      <c r="A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59"/>
      <c r="N354" s="59"/>
      <c r="O354" s="59"/>
      <c r="Z354" s="59"/>
      <c r="AB354" s="59"/>
      <c r="AC354" s="59"/>
      <c r="AD354" s="59"/>
    </row>
    <row r="355" spans="1:30" ht="83.25">
      <c r="A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59"/>
      <c r="N355" s="59"/>
      <c r="O355" s="59"/>
      <c r="Z355" s="59"/>
      <c r="AB355" s="59"/>
      <c r="AC355" s="59"/>
      <c r="AD355" s="59"/>
    </row>
    <row r="356" spans="1:30" ht="83.25">
      <c r="A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59"/>
      <c r="N356" s="59"/>
      <c r="O356" s="59"/>
      <c r="Z356" s="59"/>
      <c r="AB356" s="59"/>
      <c r="AC356" s="59"/>
      <c r="AD356" s="59"/>
    </row>
    <row r="357" spans="1:30" ht="83.25">
      <c r="A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59"/>
      <c r="N357" s="59"/>
      <c r="O357" s="59"/>
      <c r="Z357" s="59"/>
      <c r="AB357" s="59"/>
      <c r="AC357" s="59"/>
      <c r="AD357" s="59"/>
    </row>
    <row r="358" spans="1:30" ht="83.25">
      <c r="A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59"/>
      <c r="N358" s="59"/>
      <c r="O358" s="59"/>
      <c r="Z358" s="59"/>
      <c r="AB358" s="59"/>
      <c r="AC358" s="59"/>
      <c r="AD358" s="59"/>
    </row>
    <row r="359" spans="1:30" ht="83.25">
      <c r="A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59"/>
      <c r="N359" s="59"/>
      <c r="O359" s="59"/>
      <c r="Z359" s="59"/>
      <c r="AB359" s="59"/>
      <c r="AC359" s="59"/>
      <c r="AD359" s="59"/>
    </row>
    <row r="360" spans="1:30" ht="83.25">
      <c r="A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59"/>
      <c r="N360" s="59"/>
      <c r="O360" s="59"/>
      <c r="Z360" s="59"/>
      <c r="AB360" s="59"/>
      <c r="AC360" s="59"/>
      <c r="AD360" s="59"/>
    </row>
    <row r="361" spans="1:30" ht="83.25">
      <c r="A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59"/>
      <c r="N361" s="59"/>
      <c r="O361" s="59"/>
      <c r="Z361" s="59"/>
      <c r="AB361" s="59"/>
      <c r="AC361" s="59"/>
      <c r="AD361" s="59"/>
    </row>
    <row r="362" spans="1:30" ht="83.25">
      <c r="A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59"/>
      <c r="N362" s="59"/>
      <c r="O362" s="59"/>
      <c r="Z362" s="59"/>
      <c r="AB362" s="59"/>
      <c r="AC362" s="59"/>
      <c r="AD362" s="59"/>
    </row>
    <row r="363" spans="1:30" ht="83.25">
      <c r="A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59"/>
      <c r="N363" s="59"/>
      <c r="O363" s="59"/>
      <c r="Z363" s="59"/>
      <c r="AB363" s="59"/>
      <c r="AC363" s="59"/>
      <c r="AD363" s="59"/>
    </row>
    <row r="364" spans="1:30" ht="83.25">
      <c r="A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59"/>
      <c r="N364" s="59"/>
      <c r="O364" s="59"/>
      <c r="Z364" s="59"/>
      <c r="AB364" s="59"/>
      <c r="AC364" s="59"/>
      <c r="AD364" s="59"/>
    </row>
    <row r="365" spans="1:30" ht="83.25">
      <c r="A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59"/>
      <c r="N365" s="59"/>
      <c r="O365" s="59"/>
      <c r="Z365" s="59"/>
      <c r="AB365" s="59"/>
      <c r="AC365" s="59"/>
      <c r="AD365" s="59"/>
    </row>
    <row r="366" spans="1:30" ht="83.25">
      <c r="A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59"/>
      <c r="N366" s="59"/>
      <c r="O366" s="59"/>
      <c r="Z366" s="59"/>
      <c r="AB366" s="59"/>
      <c r="AC366" s="59"/>
      <c r="AD366" s="59"/>
    </row>
    <row r="367" spans="1:30" ht="83.25">
      <c r="A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59"/>
      <c r="N367" s="59"/>
      <c r="O367" s="59"/>
      <c r="Z367" s="59"/>
      <c r="AB367" s="59"/>
      <c r="AC367" s="59"/>
      <c r="AD367" s="59"/>
    </row>
    <row r="368" spans="1:30" ht="83.25">
      <c r="A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59"/>
      <c r="N368" s="59"/>
      <c r="O368" s="59"/>
      <c r="Z368" s="59"/>
      <c r="AB368" s="59"/>
      <c r="AC368" s="59"/>
      <c r="AD368" s="59"/>
    </row>
    <row r="369" spans="1:30" ht="83.25">
      <c r="A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59"/>
      <c r="N369" s="59"/>
      <c r="O369" s="59"/>
      <c r="Z369" s="59"/>
      <c r="AB369" s="59"/>
      <c r="AC369" s="59"/>
      <c r="AD369" s="59"/>
    </row>
    <row r="370" spans="1:30" ht="83.25">
      <c r="A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59"/>
      <c r="N370" s="59"/>
      <c r="O370" s="59"/>
      <c r="Z370" s="59"/>
      <c r="AB370" s="59"/>
      <c r="AC370" s="59"/>
      <c r="AD370" s="59"/>
    </row>
    <row r="371" spans="1:30" ht="83.25">
      <c r="A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59"/>
      <c r="N371" s="59"/>
      <c r="O371" s="59"/>
      <c r="Z371" s="59"/>
      <c r="AB371" s="59"/>
      <c r="AC371" s="59"/>
      <c r="AD371" s="59"/>
    </row>
    <row r="372" spans="1:30" ht="83.25">
      <c r="A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59"/>
      <c r="N372" s="59"/>
      <c r="O372" s="59"/>
      <c r="Z372" s="59"/>
      <c r="AB372" s="59"/>
      <c r="AC372" s="59"/>
      <c r="AD372" s="59"/>
    </row>
    <row r="373" spans="1:30" ht="83.25">
      <c r="A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59"/>
      <c r="N373" s="59"/>
      <c r="O373" s="59"/>
      <c r="Z373" s="59"/>
      <c r="AB373" s="59"/>
      <c r="AC373" s="59"/>
      <c r="AD373" s="59"/>
    </row>
    <row r="374" spans="1:30" ht="83.25">
      <c r="A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59"/>
      <c r="N374" s="59"/>
      <c r="O374" s="59"/>
      <c r="Z374" s="59"/>
      <c r="AB374" s="59"/>
      <c r="AC374" s="59"/>
      <c r="AD374" s="59"/>
    </row>
    <row r="375" spans="1:30" ht="83.25">
      <c r="A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59"/>
      <c r="N375" s="59"/>
      <c r="O375" s="59"/>
      <c r="Z375" s="59"/>
      <c r="AB375" s="59"/>
      <c r="AC375" s="59"/>
      <c r="AD375" s="59"/>
    </row>
    <row r="376" spans="1:30" ht="83.25">
      <c r="A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59"/>
      <c r="N376" s="59"/>
      <c r="O376" s="59"/>
      <c r="Z376" s="59"/>
      <c r="AB376" s="59"/>
      <c r="AC376" s="59"/>
      <c r="AD376" s="59"/>
    </row>
    <row r="377" spans="1:30" ht="83.25">
      <c r="A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59"/>
      <c r="N377" s="59"/>
      <c r="O377" s="59"/>
      <c r="Z377" s="59"/>
      <c r="AB377" s="59"/>
      <c r="AC377" s="59"/>
      <c r="AD377" s="59"/>
    </row>
    <row r="378" spans="1:30" ht="83.25">
      <c r="A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59"/>
      <c r="N378" s="59"/>
      <c r="O378" s="59"/>
      <c r="Z378" s="59"/>
      <c r="AB378" s="59"/>
      <c r="AC378" s="59"/>
      <c r="AD378" s="59"/>
    </row>
    <row r="379" spans="1:30" ht="83.25">
      <c r="A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59"/>
      <c r="N379" s="59"/>
      <c r="O379" s="59"/>
      <c r="Z379" s="59"/>
      <c r="AB379" s="59"/>
      <c r="AC379" s="59"/>
      <c r="AD379" s="59"/>
    </row>
    <row r="380" spans="1:30" ht="83.25">
      <c r="A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59"/>
      <c r="N380" s="59"/>
      <c r="O380" s="59"/>
      <c r="Z380" s="59"/>
      <c r="AB380" s="59"/>
      <c r="AC380" s="59"/>
      <c r="AD380" s="59"/>
    </row>
    <row r="381" spans="1:30" ht="83.25">
      <c r="A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59"/>
      <c r="N381" s="59"/>
      <c r="O381" s="59"/>
      <c r="Z381" s="59"/>
      <c r="AB381" s="59"/>
      <c r="AC381" s="59"/>
      <c r="AD381" s="59"/>
    </row>
    <row r="382" spans="1:30" ht="83.25">
      <c r="A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59"/>
      <c r="N382" s="59"/>
      <c r="O382" s="59"/>
      <c r="Z382" s="59"/>
      <c r="AB382" s="59"/>
      <c r="AC382" s="59"/>
      <c r="AD382" s="59"/>
    </row>
    <row r="383" spans="1:30" ht="83.25">
      <c r="A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59"/>
      <c r="N383" s="59"/>
      <c r="O383" s="59"/>
      <c r="Z383" s="59"/>
      <c r="AB383" s="59"/>
      <c r="AC383" s="59"/>
      <c r="AD383" s="59"/>
    </row>
    <row r="384" spans="1:30" ht="83.25">
      <c r="A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59"/>
      <c r="N384" s="59"/>
      <c r="O384" s="59"/>
      <c r="Z384" s="59"/>
      <c r="AB384" s="59"/>
      <c r="AC384" s="59"/>
      <c r="AD384" s="59"/>
    </row>
    <row r="385" spans="1:30" ht="83.25">
      <c r="A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59"/>
      <c r="N385" s="59"/>
      <c r="O385" s="59"/>
      <c r="Z385" s="59"/>
      <c r="AB385" s="59"/>
      <c r="AC385" s="59"/>
      <c r="AD385" s="59"/>
    </row>
    <row r="386" spans="1:30" ht="83.25">
      <c r="A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59"/>
      <c r="N386" s="59"/>
      <c r="O386" s="59"/>
      <c r="Z386" s="59"/>
      <c r="AB386" s="59"/>
      <c r="AC386" s="59"/>
      <c r="AD386" s="59"/>
    </row>
    <row r="387" spans="1:30" ht="83.25">
      <c r="A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59"/>
      <c r="N387" s="59"/>
      <c r="O387" s="59"/>
      <c r="Z387" s="59"/>
      <c r="AB387" s="59"/>
      <c r="AC387" s="59"/>
      <c r="AD387" s="59"/>
    </row>
    <row r="388" spans="1:30" ht="83.25">
      <c r="A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59"/>
      <c r="N388" s="59"/>
      <c r="O388" s="59"/>
      <c r="Z388" s="59"/>
      <c r="AB388" s="59"/>
      <c r="AC388" s="59"/>
      <c r="AD388" s="59"/>
    </row>
    <row r="389" spans="1:30" ht="83.25">
      <c r="A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59"/>
      <c r="N389" s="59"/>
      <c r="O389" s="59"/>
      <c r="Z389" s="59"/>
      <c r="AB389" s="59"/>
      <c r="AC389" s="59"/>
      <c r="AD389" s="59"/>
    </row>
    <row r="390" spans="1:30" ht="83.25">
      <c r="A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59"/>
      <c r="N390" s="59"/>
      <c r="O390" s="59"/>
      <c r="Z390" s="59"/>
      <c r="AB390" s="59"/>
      <c r="AC390" s="59"/>
      <c r="AD390" s="59"/>
    </row>
    <row r="391" spans="1:30" ht="83.25">
      <c r="A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59"/>
      <c r="N391" s="59"/>
      <c r="O391" s="59"/>
      <c r="Z391" s="59"/>
      <c r="AB391" s="59"/>
      <c r="AC391" s="59"/>
      <c r="AD391" s="59"/>
    </row>
    <row r="392" spans="1:30" ht="83.25">
      <c r="A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59"/>
      <c r="N392" s="59"/>
      <c r="O392" s="59"/>
      <c r="Z392" s="59"/>
      <c r="AB392" s="59"/>
      <c r="AC392" s="59"/>
      <c r="AD392" s="59"/>
    </row>
    <row r="393" spans="1:30" ht="83.25">
      <c r="A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59"/>
      <c r="N393" s="59"/>
      <c r="O393" s="59"/>
      <c r="Z393" s="59"/>
      <c r="AB393" s="59"/>
      <c r="AC393" s="59"/>
      <c r="AD393" s="59"/>
    </row>
    <row r="394" spans="1:30" ht="83.25">
      <c r="A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59"/>
      <c r="N394" s="59"/>
      <c r="O394" s="59"/>
      <c r="Z394" s="59"/>
      <c r="AB394" s="59"/>
      <c r="AC394" s="59"/>
      <c r="AD394" s="59"/>
    </row>
    <row r="395" spans="1:30" ht="83.25">
      <c r="A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59"/>
      <c r="N395" s="59"/>
      <c r="O395" s="59"/>
      <c r="Z395" s="59"/>
      <c r="AB395" s="59"/>
      <c r="AC395" s="59"/>
      <c r="AD395" s="59"/>
    </row>
    <row r="396" spans="1:30" ht="83.25">
      <c r="A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59"/>
      <c r="N396" s="59"/>
      <c r="O396" s="59"/>
      <c r="Z396" s="59"/>
      <c r="AB396" s="59"/>
      <c r="AC396" s="59"/>
      <c r="AD396" s="59"/>
    </row>
    <row r="397" spans="1:30" ht="83.25">
      <c r="A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59"/>
      <c r="N397" s="59"/>
      <c r="O397" s="59"/>
      <c r="Z397" s="59"/>
      <c r="AB397" s="59"/>
      <c r="AC397" s="59"/>
      <c r="AD397" s="59"/>
    </row>
    <row r="398" spans="1:30" ht="83.25">
      <c r="A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59"/>
      <c r="N398" s="59"/>
      <c r="O398" s="59"/>
      <c r="Z398" s="59"/>
      <c r="AB398" s="59"/>
      <c r="AC398" s="59"/>
      <c r="AD398" s="59"/>
    </row>
    <row r="399" spans="1:30" ht="83.25">
      <c r="A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59"/>
      <c r="N399" s="59"/>
      <c r="O399" s="59"/>
      <c r="Z399" s="59"/>
      <c r="AB399" s="59"/>
      <c r="AC399" s="59"/>
      <c r="AD399" s="59"/>
    </row>
    <row r="400" spans="1:30" ht="83.25">
      <c r="A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59"/>
      <c r="N400" s="59"/>
      <c r="O400" s="59"/>
      <c r="Z400" s="59"/>
      <c r="AB400" s="59"/>
      <c r="AC400" s="59"/>
      <c r="AD400" s="59"/>
    </row>
    <row r="401" spans="1:30" ht="83.25">
      <c r="A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59"/>
      <c r="N401" s="59"/>
      <c r="O401" s="59"/>
      <c r="Z401" s="59"/>
      <c r="AB401" s="59"/>
      <c r="AC401" s="59"/>
      <c r="AD401" s="59"/>
    </row>
    <row r="402" spans="1:30" ht="83.25">
      <c r="A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59"/>
      <c r="N402" s="59"/>
      <c r="O402" s="59"/>
      <c r="Z402" s="59"/>
      <c r="AB402" s="59"/>
      <c r="AC402" s="59"/>
      <c r="AD402" s="59"/>
    </row>
    <row r="403" spans="1:30" ht="83.25">
      <c r="A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59"/>
      <c r="N403" s="59"/>
      <c r="O403" s="59"/>
      <c r="Z403" s="59"/>
      <c r="AB403" s="59"/>
      <c r="AC403" s="59"/>
      <c r="AD403" s="59"/>
    </row>
    <row r="404" spans="1:30" ht="83.25">
      <c r="A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59"/>
      <c r="N404" s="59"/>
      <c r="O404" s="59"/>
      <c r="Z404" s="59"/>
      <c r="AB404" s="59"/>
      <c r="AC404" s="59"/>
      <c r="AD404" s="59"/>
    </row>
    <row r="405" spans="1:30" ht="83.25">
      <c r="A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59"/>
      <c r="N405" s="59"/>
      <c r="O405" s="59"/>
      <c r="Z405" s="59"/>
      <c r="AB405" s="59"/>
      <c r="AC405" s="59"/>
      <c r="AD405" s="59"/>
    </row>
    <row r="406" spans="1:30" ht="83.25">
      <c r="A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59"/>
      <c r="N406" s="59"/>
      <c r="O406" s="59"/>
      <c r="Z406" s="59"/>
      <c r="AB406" s="59"/>
      <c r="AC406" s="59"/>
      <c r="AD406" s="59"/>
    </row>
    <row r="407" spans="1:30" ht="83.25">
      <c r="A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59"/>
      <c r="N407" s="59"/>
      <c r="O407" s="59"/>
      <c r="Z407" s="59"/>
      <c r="AB407" s="59"/>
      <c r="AC407" s="59"/>
      <c r="AD407" s="59"/>
    </row>
    <row r="408" spans="1:30" ht="83.25">
      <c r="A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59"/>
      <c r="N408" s="59"/>
      <c r="O408" s="59"/>
      <c r="Z408" s="59"/>
      <c r="AB408" s="59"/>
      <c r="AC408" s="59"/>
      <c r="AD408" s="59"/>
    </row>
    <row r="409" spans="1:30" ht="83.25">
      <c r="A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59"/>
      <c r="N409" s="59"/>
      <c r="O409" s="59"/>
      <c r="Z409" s="59"/>
      <c r="AB409" s="59"/>
      <c r="AC409" s="59"/>
      <c r="AD409" s="59"/>
    </row>
    <row r="410" spans="1:30" ht="83.25">
      <c r="A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59"/>
      <c r="N410" s="59"/>
      <c r="O410" s="59"/>
      <c r="Z410" s="59"/>
      <c r="AB410" s="59"/>
      <c r="AC410" s="59"/>
      <c r="AD410" s="59"/>
    </row>
    <row r="411" spans="1:30" ht="83.25">
      <c r="A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59"/>
      <c r="N411" s="59"/>
      <c r="O411" s="59"/>
      <c r="Z411" s="59"/>
      <c r="AB411" s="59"/>
      <c r="AC411" s="59"/>
      <c r="AD411" s="59"/>
    </row>
    <row r="412" spans="1:30" ht="83.25">
      <c r="A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59"/>
      <c r="N412" s="59"/>
      <c r="O412" s="59"/>
      <c r="Z412" s="59"/>
      <c r="AB412" s="59"/>
      <c r="AC412" s="59"/>
      <c r="AD412" s="59"/>
    </row>
    <row r="413" spans="1:30" ht="83.25">
      <c r="A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59"/>
      <c r="N413" s="59"/>
      <c r="O413" s="59"/>
      <c r="Z413" s="59"/>
      <c r="AB413" s="59"/>
      <c r="AC413" s="59"/>
      <c r="AD413" s="59"/>
    </row>
    <row r="414" spans="1:30" ht="83.25">
      <c r="A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59"/>
      <c r="N414" s="59"/>
      <c r="O414" s="59"/>
      <c r="Z414" s="59"/>
      <c r="AB414" s="59"/>
      <c r="AC414" s="59"/>
      <c r="AD414" s="59"/>
    </row>
    <row r="415" spans="1:30" ht="83.25">
      <c r="A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59"/>
      <c r="N415" s="59"/>
      <c r="O415" s="59"/>
      <c r="Z415" s="59"/>
      <c r="AB415" s="59"/>
      <c r="AC415" s="59"/>
      <c r="AD415" s="59"/>
    </row>
    <row r="416" spans="1:30" ht="83.25">
      <c r="A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59"/>
      <c r="N416" s="59"/>
      <c r="O416" s="59"/>
      <c r="Z416" s="59"/>
      <c r="AB416" s="59"/>
      <c r="AC416" s="59"/>
      <c r="AD416" s="59"/>
    </row>
    <row r="417" spans="1:30" ht="83.25">
      <c r="A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59"/>
      <c r="N417" s="59"/>
      <c r="O417" s="59"/>
      <c r="Z417" s="59"/>
      <c r="AB417" s="59"/>
      <c r="AC417" s="59"/>
      <c r="AD417" s="59"/>
    </row>
    <row r="418" spans="1:30" ht="83.25">
      <c r="A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59"/>
      <c r="N418" s="59"/>
      <c r="O418" s="59"/>
      <c r="Z418" s="59"/>
      <c r="AB418" s="59"/>
      <c r="AC418" s="59"/>
      <c r="AD418" s="59"/>
    </row>
    <row r="419" spans="1:30" ht="83.25">
      <c r="A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59"/>
      <c r="N419" s="59"/>
      <c r="O419" s="59"/>
      <c r="Z419" s="59"/>
      <c r="AB419" s="59"/>
      <c r="AC419" s="59"/>
      <c r="AD419" s="59"/>
    </row>
    <row r="420" spans="1:30" ht="83.25">
      <c r="A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59"/>
      <c r="N420" s="59"/>
      <c r="O420" s="59"/>
      <c r="Z420" s="59"/>
      <c r="AB420" s="59"/>
      <c r="AC420" s="59"/>
      <c r="AD420" s="59"/>
    </row>
    <row r="421" spans="1:30" ht="83.25">
      <c r="A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59"/>
      <c r="N421" s="59"/>
      <c r="O421" s="59"/>
      <c r="Z421" s="59"/>
      <c r="AB421" s="59"/>
      <c r="AC421" s="59"/>
      <c r="AD421" s="59"/>
    </row>
    <row r="422" spans="1:30" ht="83.25">
      <c r="A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59"/>
      <c r="N422" s="59"/>
      <c r="O422" s="59"/>
      <c r="Z422" s="59"/>
      <c r="AB422" s="59"/>
      <c r="AC422" s="59"/>
      <c r="AD422" s="59"/>
    </row>
    <row r="423" spans="1:30" ht="83.25">
      <c r="A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59"/>
      <c r="N423" s="59"/>
      <c r="O423" s="59"/>
      <c r="Z423" s="59"/>
      <c r="AB423" s="59"/>
      <c r="AC423" s="59"/>
      <c r="AD423" s="59"/>
    </row>
    <row r="424" spans="1:30" ht="83.25">
      <c r="A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59"/>
      <c r="N424" s="59"/>
      <c r="O424" s="59"/>
      <c r="Z424" s="59"/>
      <c r="AB424" s="59"/>
      <c r="AC424" s="59"/>
      <c r="AD424" s="59"/>
    </row>
    <row r="425" spans="1:30" ht="83.25">
      <c r="A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59"/>
      <c r="N425" s="59"/>
      <c r="O425" s="59"/>
      <c r="Z425" s="59"/>
      <c r="AB425" s="59"/>
      <c r="AC425" s="59"/>
      <c r="AD425" s="59"/>
    </row>
    <row r="426" spans="1:30" ht="83.25">
      <c r="A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59"/>
      <c r="N426" s="59"/>
      <c r="O426" s="59"/>
      <c r="Z426" s="59"/>
      <c r="AB426" s="59"/>
      <c r="AC426" s="59"/>
      <c r="AD426" s="59"/>
    </row>
    <row r="427" spans="1:30" ht="83.25">
      <c r="A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59"/>
      <c r="N427" s="59"/>
      <c r="O427" s="59"/>
      <c r="Z427" s="59"/>
      <c r="AB427" s="59"/>
      <c r="AC427" s="59"/>
      <c r="AD427" s="59"/>
    </row>
    <row r="428" spans="1:30" ht="83.25">
      <c r="A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59"/>
      <c r="N428" s="59"/>
      <c r="O428" s="59"/>
      <c r="Z428" s="59"/>
      <c r="AB428" s="59"/>
      <c r="AC428" s="59"/>
      <c r="AD428" s="59"/>
    </row>
    <row r="429" spans="1:30" ht="83.25">
      <c r="A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59"/>
      <c r="N429" s="59"/>
      <c r="O429" s="59"/>
      <c r="Z429" s="59"/>
      <c r="AB429" s="59"/>
      <c r="AC429" s="59"/>
      <c r="AD429" s="59"/>
    </row>
    <row r="430" spans="1:30" ht="83.25">
      <c r="A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59"/>
      <c r="N430" s="59"/>
      <c r="O430" s="59"/>
      <c r="Z430" s="59"/>
      <c r="AB430" s="59"/>
      <c r="AC430" s="59"/>
      <c r="AD430" s="59"/>
    </row>
    <row r="431" spans="1:30" ht="83.25">
      <c r="A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59"/>
      <c r="N431" s="59"/>
      <c r="O431" s="59"/>
      <c r="Z431" s="59"/>
      <c r="AB431" s="59"/>
      <c r="AC431" s="59"/>
      <c r="AD431" s="59"/>
    </row>
    <row r="432" spans="1:30" ht="83.25">
      <c r="A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59"/>
      <c r="N432" s="59"/>
      <c r="O432" s="59"/>
      <c r="Z432" s="59"/>
      <c r="AB432" s="59"/>
      <c r="AC432" s="59"/>
      <c r="AD432" s="59"/>
    </row>
    <row r="433" spans="1:30" ht="83.25">
      <c r="A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59"/>
      <c r="N433" s="59"/>
      <c r="O433" s="59"/>
      <c r="Z433" s="59"/>
      <c r="AB433" s="59"/>
      <c r="AC433" s="59"/>
      <c r="AD433" s="59"/>
    </row>
    <row r="434" spans="1:30" ht="83.25">
      <c r="A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59"/>
      <c r="N434" s="59"/>
      <c r="O434" s="59"/>
      <c r="Z434" s="59"/>
      <c r="AB434" s="59"/>
      <c r="AC434" s="59"/>
      <c r="AD434" s="59"/>
    </row>
    <row r="435" spans="1:30" ht="83.25">
      <c r="A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59"/>
      <c r="N435" s="59"/>
      <c r="O435" s="59"/>
      <c r="Z435" s="59"/>
      <c r="AB435" s="59"/>
      <c r="AC435" s="59"/>
      <c r="AD435" s="59"/>
    </row>
    <row r="436" spans="1:30" ht="83.25">
      <c r="A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59"/>
      <c r="N436" s="59"/>
      <c r="O436" s="59"/>
      <c r="Z436" s="59"/>
      <c r="AB436" s="59"/>
      <c r="AC436" s="59"/>
      <c r="AD436" s="59"/>
    </row>
    <row r="437" spans="1:30" ht="83.25">
      <c r="A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59"/>
      <c r="N437" s="59"/>
      <c r="O437" s="59"/>
      <c r="Z437" s="59"/>
      <c r="AB437" s="59"/>
      <c r="AC437" s="59"/>
      <c r="AD437" s="59"/>
    </row>
    <row r="438" spans="1:30" ht="83.25">
      <c r="A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59"/>
      <c r="N438" s="59"/>
      <c r="O438" s="59"/>
      <c r="Z438" s="59"/>
      <c r="AB438" s="59"/>
      <c r="AC438" s="59"/>
      <c r="AD438" s="59"/>
    </row>
    <row r="439" spans="1:30" ht="83.25">
      <c r="A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59"/>
      <c r="N439" s="59"/>
      <c r="O439" s="59"/>
      <c r="Z439" s="59"/>
      <c r="AB439" s="59"/>
      <c r="AC439" s="59"/>
      <c r="AD439" s="59"/>
    </row>
    <row r="440" spans="1:30" ht="83.25">
      <c r="A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59"/>
      <c r="N440" s="59"/>
      <c r="O440" s="59"/>
      <c r="Z440" s="59"/>
      <c r="AB440" s="59"/>
      <c r="AC440" s="59"/>
      <c r="AD440" s="59"/>
    </row>
    <row r="441" spans="1:30" ht="83.25">
      <c r="A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59"/>
      <c r="N441" s="59"/>
      <c r="O441" s="59"/>
      <c r="Z441" s="59"/>
      <c r="AB441" s="59"/>
      <c r="AC441" s="59"/>
      <c r="AD441" s="59"/>
    </row>
    <row r="442" spans="1:30" ht="83.25">
      <c r="A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59"/>
      <c r="N442" s="59"/>
      <c r="O442" s="59"/>
      <c r="Z442" s="59"/>
      <c r="AB442" s="59"/>
      <c r="AC442" s="59"/>
      <c r="AD442" s="59"/>
    </row>
    <row r="443" spans="1:30" ht="83.25">
      <c r="A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59"/>
      <c r="N443" s="59"/>
      <c r="O443" s="59"/>
      <c r="Z443" s="59"/>
      <c r="AB443" s="59"/>
      <c r="AC443" s="59"/>
      <c r="AD443" s="59"/>
    </row>
    <row r="444" spans="1:30" ht="83.25">
      <c r="A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59"/>
      <c r="N444" s="59"/>
      <c r="O444" s="59"/>
      <c r="Z444" s="59"/>
      <c r="AB444" s="59"/>
      <c r="AC444" s="59"/>
      <c r="AD444" s="59"/>
    </row>
    <row r="445" spans="1:30" ht="83.25">
      <c r="A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59"/>
      <c r="N445" s="59"/>
      <c r="O445" s="59"/>
      <c r="Z445" s="59"/>
      <c r="AB445" s="59"/>
      <c r="AC445" s="59"/>
      <c r="AD445" s="59"/>
    </row>
    <row r="446" spans="1:30" ht="83.25">
      <c r="A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59"/>
      <c r="N446" s="59"/>
      <c r="O446" s="59"/>
      <c r="Z446" s="59"/>
      <c r="AB446" s="59"/>
      <c r="AC446" s="59"/>
      <c r="AD446" s="59"/>
    </row>
    <row r="447" spans="1:30" ht="83.25">
      <c r="A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59"/>
      <c r="N447" s="59"/>
      <c r="O447" s="59"/>
      <c r="Z447" s="59"/>
      <c r="AB447" s="59"/>
      <c r="AC447" s="59"/>
      <c r="AD447" s="59"/>
    </row>
    <row r="448" spans="1:30" ht="83.25">
      <c r="A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59"/>
      <c r="N448" s="59"/>
      <c r="O448" s="59"/>
      <c r="Z448" s="59"/>
      <c r="AB448" s="59"/>
      <c r="AC448" s="59"/>
      <c r="AD448" s="59"/>
    </row>
    <row r="449" spans="1:30" ht="83.25">
      <c r="A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59"/>
      <c r="N449" s="59"/>
      <c r="O449" s="59"/>
      <c r="Z449" s="59"/>
      <c r="AB449" s="59"/>
      <c r="AC449" s="59"/>
      <c r="AD449" s="59"/>
    </row>
    <row r="450" spans="1:30" ht="83.25">
      <c r="A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59"/>
      <c r="N450" s="59"/>
      <c r="O450" s="59"/>
      <c r="Z450" s="59"/>
      <c r="AB450" s="59"/>
      <c r="AC450" s="59"/>
      <c r="AD450" s="59"/>
    </row>
    <row r="451" spans="1:30" ht="83.25">
      <c r="A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59"/>
      <c r="N451" s="59"/>
      <c r="O451" s="59"/>
      <c r="Z451" s="59"/>
      <c r="AB451" s="59"/>
      <c r="AC451" s="59"/>
      <c r="AD451" s="59"/>
    </row>
    <row r="452" spans="1:30" ht="83.25">
      <c r="A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59"/>
      <c r="N452" s="59"/>
      <c r="O452" s="59"/>
      <c r="Z452" s="59"/>
      <c r="AB452" s="59"/>
      <c r="AC452" s="59"/>
      <c r="AD452" s="59"/>
    </row>
    <row r="453" spans="1:30" ht="83.25">
      <c r="A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59"/>
      <c r="N453" s="59"/>
      <c r="O453" s="59"/>
      <c r="Z453" s="59"/>
      <c r="AB453" s="59"/>
      <c r="AC453" s="59"/>
      <c r="AD453" s="59"/>
    </row>
    <row r="454" spans="1:30" ht="83.25">
      <c r="A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59"/>
      <c r="N454" s="59"/>
      <c r="O454" s="59"/>
      <c r="Z454" s="59"/>
      <c r="AB454" s="59"/>
      <c r="AC454" s="59"/>
      <c r="AD454" s="59"/>
    </row>
    <row r="455" spans="1:30" ht="83.25">
      <c r="A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59"/>
      <c r="N455" s="59"/>
      <c r="O455" s="59"/>
      <c r="Z455" s="59"/>
      <c r="AB455" s="59"/>
      <c r="AC455" s="59"/>
      <c r="AD455" s="59"/>
    </row>
    <row r="456" spans="1:30" ht="83.25">
      <c r="A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59"/>
      <c r="N456" s="59"/>
      <c r="O456" s="59"/>
      <c r="Z456" s="59"/>
      <c r="AB456" s="59"/>
      <c r="AC456" s="59"/>
      <c r="AD456" s="59"/>
    </row>
    <row r="457" spans="1:30" ht="83.25">
      <c r="A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59"/>
      <c r="N457" s="59"/>
      <c r="O457" s="59"/>
      <c r="Z457" s="59"/>
      <c r="AB457" s="59"/>
      <c r="AC457" s="59"/>
      <c r="AD457" s="59"/>
    </row>
    <row r="458" spans="1:30" ht="83.25">
      <c r="A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59"/>
      <c r="N458" s="59"/>
      <c r="O458" s="59"/>
      <c r="Z458" s="59"/>
      <c r="AB458" s="59"/>
      <c r="AC458" s="59"/>
      <c r="AD458" s="59"/>
    </row>
    <row r="459" spans="1:30" ht="83.25">
      <c r="A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59"/>
      <c r="N459" s="59"/>
      <c r="O459" s="59"/>
      <c r="Z459" s="59"/>
      <c r="AB459" s="59"/>
      <c r="AC459" s="59"/>
      <c r="AD459" s="59"/>
    </row>
    <row r="460" spans="1:30" ht="83.25">
      <c r="A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59"/>
      <c r="N460" s="59"/>
      <c r="O460" s="59"/>
      <c r="Z460" s="59"/>
      <c r="AB460" s="59"/>
      <c r="AC460" s="59"/>
      <c r="AD460" s="59"/>
    </row>
    <row r="461" spans="1:30" ht="83.25">
      <c r="A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59"/>
      <c r="N461" s="59"/>
      <c r="O461" s="59"/>
      <c r="Z461" s="59"/>
      <c r="AB461" s="59"/>
      <c r="AC461" s="59"/>
      <c r="AD461" s="59"/>
    </row>
    <row r="462" spans="1:30" ht="83.25">
      <c r="A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59"/>
      <c r="N462" s="59"/>
      <c r="O462" s="59"/>
      <c r="Z462" s="59"/>
      <c r="AB462" s="59"/>
      <c r="AC462" s="59"/>
      <c r="AD462" s="59"/>
    </row>
    <row r="463" spans="1:30" ht="83.25">
      <c r="A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59"/>
      <c r="N463" s="59"/>
      <c r="O463" s="59"/>
      <c r="Z463" s="59"/>
      <c r="AB463" s="59"/>
      <c r="AC463" s="59"/>
      <c r="AD463" s="59"/>
    </row>
    <row r="464" spans="1:30" ht="83.25">
      <c r="A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59"/>
      <c r="N464" s="59"/>
      <c r="O464" s="59"/>
      <c r="Z464" s="59"/>
      <c r="AB464" s="59"/>
      <c r="AC464" s="59"/>
      <c r="AD464" s="59"/>
    </row>
    <row r="465" spans="1:30" ht="83.25">
      <c r="A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59"/>
      <c r="N465" s="59"/>
      <c r="O465" s="59"/>
      <c r="Z465" s="59"/>
      <c r="AB465" s="59"/>
      <c r="AC465" s="59"/>
      <c r="AD465" s="59"/>
    </row>
    <row r="466" spans="1:30" ht="83.25">
      <c r="A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59"/>
      <c r="N466" s="59"/>
      <c r="O466" s="59"/>
      <c r="Z466" s="59"/>
      <c r="AB466" s="59"/>
      <c r="AC466" s="59"/>
      <c r="AD466" s="59"/>
    </row>
    <row r="467" spans="1:30" ht="83.25">
      <c r="A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59"/>
      <c r="N467" s="59"/>
      <c r="O467" s="59"/>
      <c r="Z467" s="59"/>
      <c r="AB467" s="59"/>
      <c r="AC467" s="59"/>
      <c r="AD467" s="59"/>
    </row>
    <row r="468" spans="1:30" ht="83.25">
      <c r="A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59"/>
      <c r="N468" s="59"/>
      <c r="O468" s="59"/>
      <c r="Z468" s="59"/>
      <c r="AB468" s="59"/>
      <c r="AC468" s="59"/>
      <c r="AD468" s="59"/>
    </row>
    <row r="469" spans="1:30" ht="83.25">
      <c r="A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59"/>
      <c r="N469" s="59"/>
      <c r="O469" s="59"/>
      <c r="Z469" s="59"/>
      <c r="AB469" s="59"/>
      <c r="AC469" s="59"/>
      <c r="AD469" s="59"/>
    </row>
    <row r="470" spans="1:30" ht="83.25">
      <c r="A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59"/>
      <c r="N470" s="59"/>
      <c r="O470" s="59"/>
      <c r="Z470" s="59"/>
      <c r="AB470" s="59"/>
      <c r="AC470" s="59"/>
      <c r="AD470" s="59"/>
    </row>
    <row r="471" spans="1:30" ht="83.25">
      <c r="A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59"/>
      <c r="N471" s="59"/>
      <c r="O471" s="59"/>
      <c r="Z471" s="59"/>
      <c r="AB471" s="59"/>
      <c r="AC471" s="59"/>
      <c r="AD471" s="59"/>
    </row>
    <row r="472" spans="1:30" ht="83.25">
      <c r="A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59"/>
      <c r="N472" s="59"/>
      <c r="O472" s="59"/>
      <c r="Z472" s="59"/>
      <c r="AB472" s="59"/>
      <c r="AC472" s="59"/>
      <c r="AD472" s="59"/>
    </row>
    <row r="473" spans="1:30" ht="83.25">
      <c r="A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59"/>
      <c r="N473" s="59"/>
      <c r="O473" s="59"/>
      <c r="Z473" s="59"/>
      <c r="AB473" s="59"/>
      <c r="AC473" s="59"/>
      <c r="AD473" s="59"/>
    </row>
    <row r="474" spans="1:30" ht="83.25">
      <c r="A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59"/>
      <c r="N474" s="59"/>
      <c r="O474" s="59"/>
      <c r="Z474" s="59"/>
      <c r="AB474" s="59"/>
      <c r="AC474" s="59"/>
      <c r="AD474" s="59"/>
    </row>
    <row r="475" spans="1:30" ht="83.25">
      <c r="A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59"/>
      <c r="N475" s="59"/>
      <c r="O475" s="59"/>
      <c r="Z475" s="59"/>
      <c r="AB475" s="59"/>
      <c r="AC475" s="59"/>
      <c r="AD475" s="59"/>
    </row>
    <row r="476" spans="1:30" ht="83.25">
      <c r="A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59"/>
      <c r="N476" s="59"/>
      <c r="O476" s="59"/>
      <c r="Z476" s="59"/>
      <c r="AB476" s="59"/>
      <c r="AC476" s="59"/>
      <c r="AD476" s="59"/>
    </row>
    <row r="477" spans="1:30" ht="83.25">
      <c r="A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59"/>
      <c r="N477" s="59"/>
      <c r="O477" s="59"/>
      <c r="Z477" s="59"/>
      <c r="AB477" s="59"/>
      <c r="AC477" s="59"/>
      <c r="AD477" s="59"/>
    </row>
    <row r="478" spans="1:30" ht="83.25">
      <c r="A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59"/>
      <c r="N478" s="59"/>
      <c r="O478" s="59"/>
      <c r="Z478" s="59"/>
      <c r="AB478" s="59"/>
      <c r="AC478" s="59"/>
      <c r="AD478" s="59"/>
    </row>
    <row r="479" spans="1:30" ht="83.25">
      <c r="A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59"/>
      <c r="N479" s="59"/>
      <c r="O479" s="59"/>
      <c r="Z479" s="59"/>
      <c r="AB479" s="59"/>
      <c r="AC479" s="59"/>
      <c r="AD479" s="59"/>
    </row>
    <row r="480" spans="1:30" ht="83.25">
      <c r="A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59"/>
      <c r="N480" s="59"/>
      <c r="O480" s="59"/>
      <c r="Z480" s="59"/>
      <c r="AB480" s="59"/>
      <c r="AC480" s="59"/>
      <c r="AD480" s="59"/>
    </row>
    <row r="481" spans="1:30" ht="83.25">
      <c r="A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59"/>
      <c r="N481" s="59"/>
      <c r="O481" s="59"/>
      <c r="Z481" s="59"/>
      <c r="AB481" s="59"/>
      <c r="AC481" s="59"/>
      <c r="AD481" s="59"/>
    </row>
    <row r="482" spans="1:30" ht="83.25">
      <c r="A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59"/>
      <c r="N482" s="59"/>
      <c r="O482" s="59"/>
      <c r="Z482" s="59"/>
      <c r="AB482" s="59"/>
      <c r="AC482" s="59"/>
      <c r="AD482" s="59"/>
    </row>
    <row r="483" spans="1:30" ht="83.25">
      <c r="A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59"/>
      <c r="N483" s="59"/>
      <c r="O483" s="59"/>
      <c r="Z483" s="59"/>
      <c r="AB483" s="59"/>
      <c r="AC483" s="59"/>
      <c r="AD483" s="59"/>
    </row>
    <row r="484" spans="1:30" ht="83.25">
      <c r="A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59"/>
      <c r="N484" s="59"/>
      <c r="O484" s="59"/>
      <c r="Z484" s="59"/>
      <c r="AB484" s="59"/>
      <c r="AC484" s="59"/>
      <c r="AD484" s="59"/>
    </row>
    <row r="485" spans="1:30" ht="83.25">
      <c r="A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59"/>
      <c r="N485" s="59"/>
      <c r="O485" s="59"/>
      <c r="Z485" s="59"/>
      <c r="AB485" s="59"/>
      <c r="AC485" s="59"/>
      <c r="AD485" s="59"/>
    </row>
    <row r="486" spans="1:30" ht="83.25">
      <c r="A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59"/>
      <c r="N486" s="59"/>
      <c r="O486" s="59"/>
      <c r="Z486" s="59"/>
      <c r="AB486" s="59"/>
      <c r="AC486" s="59"/>
      <c r="AD486" s="59"/>
    </row>
    <row r="487" spans="1:30" ht="83.25">
      <c r="A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59"/>
      <c r="N487" s="59"/>
      <c r="O487" s="59"/>
      <c r="Z487" s="59"/>
      <c r="AB487" s="59"/>
      <c r="AC487" s="59"/>
      <c r="AD487" s="59"/>
    </row>
    <row r="488" spans="1:30" ht="83.25">
      <c r="A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59"/>
      <c r="N488" s="59"/>
      <c r="O488" s="59"/>
      <c r="Z488" s="59"/>
      <c r="AB488" s="59"/>
      <c r="AC488" s="59"/>
      <c r="AD488" s="59"/>
    </row>
    <row r="489" spans="1:30" ht="83.25">
      <c r="A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59"/>
      <c r="N489" s="59"/>
      <c r="O489" s="59"/>
      <c r="Z489" s="59"/>
      <c r="AB489" s="59"/>
      <c r="AC489" s="59"/>
      <c r="AD489" s="59"/>
    </row>
    <row r="490" spans="1:30" ht="83.25">
      <c r="A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59"/>
      <c r="N490" s="59"/>
      <c r="O490" s="59"/>
      <c r="Z490" s="59"/>
      <c r="AB490" s="59"/>
      <c r="AC490" s="59"/>
      <c r="AD490" s="59"/>
    </row>
    <row r="491" spans="1:30" ht="83.25">
      <c r="A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59"/>
      <c r="N491" s="59"/>
      <c r="O491" s="59"/>
      <c r="Z491" s="59"/>
      <c r="AB491" s="59"/>
      <c r="AC491" s="59"/>
      <c r="AD491" s="59"/>
    </row>
    <row r="492" spans="1:30" ht="83.25">
      <c r="A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59"/>
      <c r="N492" s="59"/>
      <c r="O492" s="59"/>
      <c r="Z492" s="59"/>
      <c r="AB492" s="59"/>
      <c r="AC492" s="59"/>
      <c r="AD492" s="59"/>
    </row>
    <row r="493" spans="1:30" ht="83.25">
      <c r="A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59"/>
      <c r="N493" s="59"/>
      <c r="O493" s="59"/>
      <c r="Z493" s="59"/>
      <c r="AB493" s="59"/>
      <c r="AC493" s="59"/>
      <c r="AD493" s="59"/>
    </row>
    <row r="494" spans="1:30" ht="83.25">
      <c r="A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59"/>
      <c r="N494" s="59"/>
      <c r="O494" s="59"/>
      <c r="Z494" s="59"/>
      <c r="AB494" s="59"/>
      <c r="AC494" s="59"/>
      <c r="AD494" s="59"/>
    </row>
    <row r="495" spans="1:30" ht="83.25">
      <c r="A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59"/>
      <c r="N495" s="59"/>
      <c r="O495" s="59"/>
      <c r="Z495" s="59"/>
      <c r="AB495" s="59"/>
      <c r="AC495" s="59"/>
      <c r="AD495" s="59"/>
    </row>
    <row r="496" spans="1:30" ht="83.25">
      <c r="A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59"/>
      <c r="N496" s="59"/>
      <c r="O496" s="59"/>
      <c r="Z496" s="59"/>
      <c r="AB496" s="59"/>
      <c r="AC496" s="59"/>
      <c r="AD496" s="59"/>
    </row>
    <row r="497" spans="1:30" ht="83.25">
      <c r="A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59"/>
      <c r="N497" s="59"/>
      <c r="O497" s="59"/>
      <c r="Z497" s="59"/>
      <c r="AB497" s="59"/>
      <c r="AC497" s="59"/>
      <c r="AD497" s="59"/>
    </row>
    <row r="498" spans="1:30" ht="83.25">
      <c r="A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59"/>
      <c r="N498" s="59"/>
      <c r="O498" s="59"/>
      <c r="Z498" s="59"/>
      <c r="AB498" s="59"/>
      <c r="AC498" s="59"/>
      <c r="AD498" s="59"/>
    </row>
    <row r="499" spans="1:30" ht="83.25">
      <c r="A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59"/>
      <c r="N499" s="59"/>
      <c r="O499" s="59"/>
      <c r="Z499" s="59"/>
      <c r="AB499" s="59"/>
      <c r="AC499" s="59"/>
      <c r="AD499" s="59"/>
    </row>
    <row r="500" spans="1:30" ht="83.25">
      <c r="A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N500" s="74"/>
      <c r="O500" s="75"/>
      <c r="Z500" s="59"/>
      <c r="AB500" s="59"/>
      <c r="AC500" s="59"/>
      <c r="AD500" s="59"/>
    </row>
    <row r="501" spans="1:30" ht="83.25">
      <c r="A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Z501" s="59"/>
      <c r="AB501" s="59"/>
      <c r="AC501" s="59"/>
      <c r="AD501" s="59"/>
    </row>
    <row r="502" spans="1:30" ht="83.25">
      <c r="A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Z502" s="59"/>
      <c r="AB502" s="59"/>
      <c r="AC502" s="59"/>
      <c r="AD502" s="59"/>
    </row>
    <row r="503" spans="1:30" ht="83.25">
      <c r="A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Z503" s="59"/>
      <c r="AB503" s="59"/>
      <c r="AC503" s="59"/>
      <c r="AD503" s="59"/>
    </row>
    <row r="504" spans="1:30" ht="83.25">
      <c r="A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Z504" s="59"/>
      <c r="AB504" s="59"/>
      <c r="AC504" s="59"/>
      <c r="AD504" s="59"/>
    </row>
    <row r="505" spans="1:30" ht="83.25">
      <c r="A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Z505" s="59"/>
      <c r="AB505" s="59"/>
      <c r="AC505" s="59"/>
      <c r="AD505" s="59"/>
    </row>
    <row r="506" spans="1:30" ht="83.25">
      <c r="A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Z506" s="59"/>
      <c r="AB506" s="59"/>
      <c r="AC506" s="59"/>
      <c r="AD506" s="59"/>
    </row>
    <row r="507" spans="1:30" ht="83.25">
      <c r="A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Z507" s="59"/>
      <c r="AB507" s="59"/>
      <c r="AC507" s="59"/>
      <c r="AD507" s="59"/>
    </row>
    <row r="508" spans="1:30" ht="83.25">
      <c r="A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Z508" s="59"/>
      <c r="AB508" s="59"/>
      <c r="AC508" s="59"/>
      <c r="AD508" s="59"/>
    </row>
    <row r="509" spans="1:30" ht="83.25">
      <c r="A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Z509" s="59"/>
      <c r="AB509" s="59"/>
      <c r="AC509" s="59"/>
      <c r="AD509" s="59"/>
    </row>
    <row r="510" spans="1:30" ht="83.25">
      <c r="A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59"/>
      <c r="AB510" s="59"/>
      <c r="AC510" s="59"/>
      <c r="AD510" s="59"/>
    </row>
    <row r="511" spans="1:30" ht="83.25">
      <c r="A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59"/>
      <c r="AB511" s="59"/>
      <c r="AC511" s="59"/>
      <c r="AD511" s="59"/>
    </row>
    <row r="512" spans="1:30" ht="83.25">
      <c r="A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59"/>
      <c r="AB512" s="59"/>
      <c r="AC512" s="59"/>
      <c r="AD512" s="59"/>
    </row>
    <row r="513" spans="1:30" ht="83.25">
      <c r="A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59"/>
      <c r="AB513" s="59"/>
      <c r="AC513" s="59"/>
      <c r="AD513" s="59"/>
    </row>
    <row r="514" spans="1:30" ht="83.25">
      <c r="A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59"/>
      <c r="AB514" s="59"/>
      <c r="AC514" s="59"/>
      <c r="AD514" s="59"/>
    </row>
    <row r="515" spans="1:30" ht="83.25">
      <c r="A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59"/>
      <c r="AB515" s="59"/>
      <c r="AC515" s="59"/>
      <c r="AD515" s="59"/>
    </row>
    <row r="516" spans="1:30" ht="83.25">
      <c r="A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59"/>
      <c r="AB516" s="59"/>
      <c r="AC516" s="59"/>
      <c r="AD516" s="59"/>
    </row>
    <row r="517" spans="1:30" ht="83.25">
      <c r="A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59"/>
      <c r="AB517" s="59"/>
      <c r="AC517" s="59"/>
      <c r="AD517" s="59"/>
    </row>
    <row r="518" spans="1:30" ht="83.25">
      <c r="A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59"/>
      <c r="AB518" s="59"/>
      <c r="AC518" s="59"/>
      <c r="AD518" s="59"/>
    </row>
    <row r="519" spans="1:30" ht="83.25">
      <c r="A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59"/>
      <c r="AB519" s="59"/>
      <c r="AC519" s="59"/>
      <c r="AD519" s="59"/>
    </row>
    <row r="520" spans="1:30" ht="83.25">
      <c r="A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59"/>
      <c r="AB520" s="59"/>
      <c r="AC520" s="59"/>
      <c r="AD520" s="59"/>
    </row>
    <row r="521" spans="1:30" ht="83.25">
      <c r="A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59"/>
      <c r="AB521" s="59"/>
      <c r="AC521" s="59"/>
      <c r="AD521" s="59"/>
    </row>
    <row r="522" spans="1:30" ht="83.25">
      <c r="A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59"/>
      <c r="AB522" s="59"/>
      <c r="AC522" s="59"/>
      <c r="AD522" s="59"/>
    </row>
    <row r="523" spans="1:30" ht="83.25">
      <c r="A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59"/>
      <c r="AB523" s="59"/>
      <c r="AC523" s="59"/>
      <c r="AD523" s="59"/>
    </row>
    <row r="524" spans="1:30" ht="83.25">
      <c r="A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59"/>
      <c r="AB524" s="59"/>
      <c r="AC524" s="59"/>
      <c r="AD524" s="59"/>
    </row>
    <row r="525" spans="1:30" ht="83.25">
      <c r="A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59"/>
      <c r="AB525" s="59"/>
      <c r="AC525" s="59"/>
      <c r="AD525" s="59"/>
    </row>
    <row r="526" spans="1:30" ht="83.25">
      <c r="A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59"/>
      <c r="AB526" s="59"/>
      <c r="AC526" s="59"/>
      <c r="AD526" s="59"/>
    </row>
    <row r="527" spans="1:30" ht="83.25">
      <c r="A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59"/>
      <c r="AB527" s="59"/>
      <c r="AC527" s="59"/>
      <c r="AD527" s="59"/>
    </row>
    <row r="528" spans="1:30" ht="83.25">
      <c r="A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59"/>
      <c r="AB528" s="59"/>
      <c r="AC528" s="59"/>
      <c r="AD528" s="59"/>
    </row>
    <row r="529" spans="1:30" ht="83.25">
      <c r="A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59"/>
      <c r="AB529" s="59"/>
      <c r="AC529" s="59"/>
      <c r="AD529" s="59"/>
    </row>
    <row r="530" spans="1:30" ht="83.25">
      <c r="A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59"/>
      <c r="AB530" s="59"/>
      <c r="AC530" s="59"/>
      <c r="AD530" s="59"/>
    </row>
    <row r="531" spans="1:30" ht="83.25">
      <c r="A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59"/>
      <c r="AB531" s="59"/>
      <c r="AC531" s="59"/>
      <c r="AD531" s="59"/>
    </row>
    <row r="532" spans="1:30" ht="83.25">
      <c r="A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59"/>
      <c r="AB532" s="59"/>
      <c r="AC532" s="59"/>
      <c r="AD532" s="59"/>
    </row>
    <row r="533" spans="1:30" ht="83.25">
      <c r="A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59"/>
      <c r="AB533" s="59"/>
      <c r="AC533" s="59"/>
      <c r="AD533" s="59"/>
    </row>
    <row r="534" spans="1:30" ht="83.25">
      <c r="A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59"/>
      <c r="AB534" s="59"/>
      <c r="AC534" s="59"/>
      <c r="AD534" s="59"/>
    </row>
    <row r="535" spans="1:30" ht="83.25">
      <c r="A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59"/>
      <c r="AB535" s="59"/>
      <c r="AC535" s="59"/>
      <c r="AD535" s="59"/>
    </row>
    <row r="536" spans="1:30" ht="83.25">
      <c r="A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59"/>
      <c r="AB536" s="59"/>
      <c r="AC536" s="59"/>
      <c r="AD536" s="59"/>
    </row>
    <row r="537" spans="1:30" ht="83.25">
      <c r="A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59"/>
      <c r="AB537" s="59"/>
      <c r="AC537" s="59"/>
      <c r="AD537" s="59"/>
    </row>
    <row r="538" spans="1:30" ht="83.25">
      <c r="A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59"/>
      <c r="AB538" s="59"/>
      <c r="AC538" s="59"/>
      <c r="AD538" s="59"/>
    </row>
    <row r="539" spans="1:30" ht="83.25">
      <c r="A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59"/>
      <c r="AB539" s="59"/>
      <c r="AC539" s="59"/>
      <c r="AD539" s="59"/>
    </row>
    <row r="540" spans="1:30" ht="83.25">
      <c r="A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59"/>
      <c r="AB540" s="59"/>
      <c r="AC540" s="59"/>
      <c r="AD540" s="59"/>
    </row>
    <row r="541" spans="1:30" ht="83.25">
      <c r="A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59"/>
      <c r="AB541" s="59"/>
      <c r="AC541" s="59"/>
      <c r="AD541" s="59"/>
    </row>
    <row r="542" spans="1:30" ht="83.25">
      <c r="A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59"/>
      <c r="AB542" s="59"/>
      <c r="AC542" s="59"/>
      <c r="AD542" s="59"/>
    </row>
    <row r="543" spans="1:30" ht="83.25">
      <c r="A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59"/>
      <c r="AB543" s="59"/>
      <c r="AC543" s="59"/>
      <c r="AD543" s="59"/>
    </row>
    <row r="544" spans="1:30" ht="83.25">
      <c r="A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59"/>
      <c r="AB544" s="59"/>
      <c r="AC544" s="59"/>
      <c r="AD544" s="59"/>
    </row>
    <row r="545" spans="1:30" ht="83.25">
      <c r="A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59"/>
      <c r="AB545" s="59"/>
      <c r="AC545" s="59"/>
      <c r="AD545" s="59"/>
    </row>
    <row r="546" spans="1:30" ht="83.25">
      <c r="A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59"/>
      <c r="AB546" s="59"/>
      <c r="AC546" s="59"/>
      <c r="AD546" s="59"/>
    </row>
    <row r="547" spans="1:30" ht="83.25">
      <c r="A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59"/>
      <c r="AB547" s="59"/>
      <c r="AC547" s="59"/>
      <c r="AD547" s="59"/>
    </row>
    <row r="548" spans="1:30" ht="83.25">
      <c r="A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59"/>
      <c r="AB548" s="59"/>
      <c r="AC548" s="59"/>
      <c r="AD548" s="59"/>
    </row>
    <row r="549" spans="1:30" ht="83.25">
      <c r="A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59"/>
      <c r="AB549" s="59"/>
      <c r="AC549" s="59"/>
      <c r="AD549" s="59"/>
    </row>
    <row r="550" spans="1:30" ht="83.25">
      <c r="A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59"/>
      <c r="AB550" s="59"/>
      <c r="AC550" s="59"/>
      <c r="AD550" s="59"/>
    </row>
    <row r="551" spans="1:30" ht="83.25">
      <c r="A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59"/>
      <c r="AB551" s="59"/>
      <c r="AC551" s="59"/>
      <c r="AD551" s="59"/>
    </row>
    <row r="552" spans="1:30" ht="83.25">
      <c r="A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59"/>
      <c r="AB552" s="59"/>
      <c r="AC552" s="59"/>
      <c r="AD552" s="59"/>
    </row>
    <row r="553" spans="1:30" ht="83.25">
      <c r="A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59"/>
      <c r="AB553" s="59"/>
      <c r="AC553" s="59"/>
      <c r="AD553" s="59"/>
    </row>
    <row r="554" spans="1:30" ht="83.25">
      <c r="A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59"/>
      <c r="AB554" s="59"/>
      <c r="AC554" s="59"/>
      <c r="AD554" s="59"/>
    </row>
    <row r="555" spans="1:30" ht="83.25">
      <c r="A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59"/>
      <c r="AB555" s="59"/>
      <c r="AC555" s="59"/>
      <c r="AD555" s="59"/>
    </row>
    <row r="556" spans="1:30" ht="83.25">
      <c r="A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59"/>
      <c r="AB556" s="59"/>
      <c r="AC556" s="59"/>
      <c r="AD556" s="59"/>
    </row>
    <row r="557" spans="1:30" ht="83.25">
      <c r="A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59"/>
      <c r="AB557" s="59"/>
      <c r="AC557" s="59"/>
      <c r="AD557" s="59"/>
    </row>
    <row r="558" spans="1:30" ht="83.25">
      <c r="A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59"/>
      <c r="AB558" s="59"/>
      <c r="AC558" s="59"/>
      <c r="AD558" s="59"/>
    </row>
    <row r="559" spans="1:30" ht="83.25">
      <c r="A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59"/>
      <c r="AB559" s="59"/>
      <c r="AC559" s="59"/>
      <c r="AD559" s="59"/>
    </row>
    <row r="560" spans="1:30" ht="83.25">
      <c r="A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59"/>
      <c r="AB560" s="59"/>
      <c r="AC560" s="59"/>
      <c r="AD560" s="59"/>
    </row>
    <row r="561" spans="1:30" ht="83.25">
      <c r="A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59"/>
      <c r="AB561" s="59"/>
      <c r="AC561" s="59"/>
      <c r="AD561" s="59"/>
    </row>
    <row r="562" spans="1:30" ht="83.25">
      <c r="A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59"/>
      <c r="AB562" s="59"/>
      <c r="AC562" s="59"/>
      <c r="AD562" s="59"/>
    </row>
    <row r="563" spans="1:30" ht="83.25">
      <c r="A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59"/>
      <c r="AB563" s="59"/>
      <c r="AC563" s="59"/>
      <c r="AD563" s="59"/>
    </row>
    <row r="564" spans="1:30" ht="83.25">
      <c r="A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59"/>
      <c r="AB564" s="59"/>
      <c r="AC564" s="59"/>
      <c r="AD564" s="59"/>
    </row>
    <row r="565" spans="1:30" ht="83.25">
      <c r="A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59"/>
      <c r="AB565" s="59"/>
      <c r="AC565" s="59"/>
      <c r="AD565" s="59"/>
    </row>
    <row r="566" spans="1:30" ht="83.25">
      <c r="A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59"/>
      <c r="AB566" s="59"/>
      <c r="AC566" s="59"/>
      <c r="AD566" s="59"/>
    </row>
    <row r="567" spans="1:30" ht="83.25">
      <c r="A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59"/>
      <c r="AB567" s="59"/>
      <c r="AC567" s="59"/>
      <c r="AD567" s="59"/>
    </row>
    <row r="568" spans="1:30" ht="83.25">
      <c r="A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59"/>
      <c r="AB568" s="59"/>
      <c r="AC568" s="59"/>
      <c r="AD568" s="59"/>
    </row>
    <row r="569" spans="1:30" ht="83.25">
      <c r="A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59"/>
      <c r="AB569" s="59"/>
      <c r="AC569" s="59"/>
      <c r="AD569" s="59"/>
    </row>
    <row r="570" spans="1:30" ht="83.25">
      <c r="A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59"/>
      <c r="AB570" s="59"/>
      <c r="AC570" s="59"/>
      <c r="AD570" s="59"/>
    </row>
    <row r="571" spans="1:30" ht="83.25">
      <c r="A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59"/>
      <c r="AB571" s="59"/>
      <c r="AC571" s="59"/>
      <c r="AD571" s="59"/>
    </row>
    <row r="572" spans="1:30" ht="83.25">
      <c r="A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59"/>
      <c r="AB572" s="59"/>
      <c r="AC572" s="59"/>
      <c r="AD572" s="59"/>
    </row>
    <row r="573" spans="1:30" ht="83.25">
      <c r="A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59"/>
      <c r="AB573" s="59"/>
      <c r="AC573" s="59"/>
      <c r="AD573" s="59"/>
    </row>
    <row r="574" spans="1:30" ht="83.25">
      <c r="A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59"/>
      <c r="AB574" s="59"/>
      <c r="AC574" s="59"/>
      <c r="AD574" s="59"/>
    </row>
    <row r="575" spans="1:30" ht="83.25">
      <c r="A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59"/>
      <c r="AB575" s="59"/>
      <c r="AC575" s="59"/>
      <c r="AD575" s="59"/>
    </row>
    <row r="576" spans="1:30" ht="83.25">
      <c r="A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59"/>
      <c r="AB576" s="59"/>
      <c r="AC576" s="59"/>
      <c r="AD576" s="59"/>
    </row>
    <row r="577" spans="1:30" ht="83.25">
      <c r="A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59"/>
      <c r="AB577" s="59"/>
      <c r="AC577" s="59"/>
      <c r="AD577" s="59"/>
    </row>
    <row r="578" spans="1:30" ht="83.25">
      <c r="A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59"/>
      <c r="AB578" s="59"/>
      <c r="AC578" s="59"/>
      <c r="AD578" s="59"/>
    </row>
    <row r="579" spans="1:30" ht="83.25">
      <c r="A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59"/>
      <c r="AB579" s="59"/>
      <c r="AC579" s="59"/>
      <c r="AD579" s="59"/>
    </row>
    <row r="580" spans="1:30" ht="83.25">
      <c r="A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59"/>
      <c r="AB580" s="59"/>
      <c r="AC580" s="59"/>
      <c r="AD580" s="59"/>
    </row>
    <row r="581" spans="1:30" ht="83.25">
      <c r="A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59"/>
      <c r="AB581" s="59"/>
      <c r="AC581" s="59"/>
      <c r="AD581" s="59"/>
    </row>
    <row r="582" spans="1:30" ht="83.25">
      <c r="A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59"/>
      <c r="AB582" s="59"/>
      <c r="AC582" s="59"/>
      <c r="AD582" s="59"/>
    </row>
    <row r="583" spans="1:30" ht="83.25">
      <c r="A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59"/>
      <c r="AB583" s="59"/>
      <c r="AC583" s="59"/>
      <c r="AD583" s="59"/>
    </row>
    <row r="584" spans="1:30" ht="83.25">
      <c r="A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59"/>
      <c r="AB584" s="59"/>
      <c r="AC584" s="59"/>
      <c r="AD584" s="59"/>
    </row>
    <row r="585" spans="1:30" ht="83.25">
      <c r="A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59"/>
      <c r="AB585" s="59"/>
      <c r="AC585" s="59"/>
      <c r="AD585" s="59"/>
    </row>
    <row r="586" spans="1:30" ht="83.25">
      <c r="A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59"/>
      <c r="AB586" s="59"/>
      <c r="AC586" s="59"/>
      <c r="AD586" s="59"/>
    </row>
    <row r="587" spans="1:30" ht="83.25">
      <c r="A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59"/>
      <c r="AB587" s="59"/>
      <c r="AC587" s="59"/>
      <c r="AD587" s="59"/>
    </row>
    <row r="588" spans="1:30" ht="83.25">
      <c r="A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59"/>
      <c r="AB588" s="59"/>
      <c r="AC588" s="59"/>
      <c r="AD588" s="59"/>
    </row>
    <row r="589" spans="1:30" ht="83.25">
      <c r="A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59"/>
      <c r="AB589" s="59"/>
      <c r="AC589" s="59"/>
      <c r="AD589" s="59"/>
    </row>
    <row r="590" spans="1:30" ht="83.25">
      <c r="A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59"/>
      <c r="AB590" s="59"/>
      <c r="AC590" s="59"/>
      <c r="AD590" s="59"/>
    </row>
    <row r="591" spans="1:30" ht="83.25">
      <c r="A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59"/>
      <c r="AB591" s="59"/>
      <c r="AC591" s="59"/>
      <c r="AD591" s="59"/>
    </row>
    <row r="592" spans="1:30" ht="83.25">
      <c r="A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59"/>
      <c r="AB592" s="59"/>
      <c r="AC592" s="59"/>
      <c r="AD592" s="59"/>
    </row>
    <row r="593" spans="1:30" ht="83.25">
      <c r="A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59"/>
      <c r="AB593" s="59"/>
      <c r="AC593" s="59"/>
      <c r="AD593" s="59"/>
    </row>
    <row r="594" spans="1:30" ht="83.25">
      <c r="A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59"/>
      <c r="AB594" s="59"/>
      <c r="AC594" s="59"/>
      <c r="AD594" s="59"/>
    </row>
    <row r="595" spans="1:30" ht="83.25">
      <c r="A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59"/>
      <c r="AB595" s="59"/>
      <c r="AC595" s="59"/>
      <c r="AD595" s="59"/>
    </row>
    <row r="596" spans="1:30" ht="83.25">
      <c r="A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59"/>
      <c r="AB596" s="59"/>
      <c r="AC596" s="59"/>
      <c r="AD596" s="59"/>
    </row>
    <row r="597" spans="1:30" ht="83.25">
      <c r="A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59"/>
      <c r="AB597" s="59"/>
      <c r="AC597" s="59"/>
      <c r="AD597" s="59"/>
    </row>
    <row r="598" spans="1:30" ht="83.25">
      <c r="A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59"/>
      <c r="AB598" s="59"/>
      <c r="AC598" s="59"/>
      <c r="AD598" s="59"/>
    </row>
    <row r="599" spans="1:30" ht="83.25">
      <c r="A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59"/>
      <c r="AB599" s="59"/>
      <c r="AC599" s="59"/>
      <c r="AD599" s="59"/>
    </row>
    <row r="600" spans="1:30" ht="83.25">
      <c r="A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59"/>
      <c r="AB600" s="59"/>
      <c r="AC600" s="59"/>
      <c r="AD600" s="59"/>
    </row>
    <row r="601" spans="1:30" ht="83.25">
      <c r="A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59"/>
      <c r="AB601" s="59"/>
      <c r="AC601" s="59"/>
      <c r="AD601" s="59"/>
    </row>
    <row r="602" spans="1:30" ht="83.25">
      <c r="A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59"/>
      <c r="AB602" s="59"/>
      <c r="AC602" s="59"/>
      <c r="AD602" s="59"/>
    </row>
    <row r="603" spans="1:30" ht="83.25">
      <c r="A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59"/>
      <c r="AB603" s="59"/>
      <c r="AC603" s="59"/>
      <c r="AD603" s="59"/>
    </row>
    <row r="604" spans="1:30" ht="83.25">
      <c r="A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59"/>
      <c r="AB604" s="59"/>
      <c r="AC604" s="59"/>
      <c r="AD604" s="59"/>
    </row>
    <row r="605" spans="1:30" ht="83.25">
      <c r="A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59"/>
      <c r="AB605" s="59"/>
      <c r="AC605" s="59"/>
      <c r="AD605" s="59"/>
    </row>
    <row r="606" spans="1:30" ht="83.25">
      <c r="A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59"/>
      <c r="AB606" s="59"/>
      <c r="AC606" s="59"/>
      <c r="AD606" s="59"/>
    </row>
    <row r="607" spans="1:30" ht="83.25">
      <c r="A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59"/>
      <c r="AB607" s="59"/>
      <c r="AC607" s="59"/>
      <c r="AD607" s="59"/>
    </row>
    <row r="608" spans="1:30" ht="83.25">
      <c r="A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59"/>
      <c r="AB608" s="59"/>
      <c r="AC608" s="59"/>
      <c r="AD608" s="59"/>
    </row>
    <row r="609" spans="1:30" ht="83.25">
      <c r="A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59"/>
      <c r="AB609" s="59"/>
      <c r="AC609" s="59"/>
      <c r="AD609" s="59"/>
    </row>
    <row r="610" spans="1:30" ht="83.25">
      <c r="A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59"/>
      <c r="AB610" s="59"/>
      <c r="AC610" s="59"/>
      <c r="AD610" s="59"/>
    </row>
    <row r="611" spans="1:30" ht="83.25">
      <c r="A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59"/>
      <c r="AB611" s="59"/>
      <c r="AC611" s="59"/>
      <c r="AD611" s="59"/>
    </row>
    <row r="612" spans="1:30" ht="83.25">
      <c r="A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59"/>
      <c r="AB612" s="59"/>
      <c r="AC612" s="59"/>
      <c r="AD612" s="59"/>
    </row>
    <row r="613" spans="1:30" ht="83.25">
      <c r="A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59"/>
      <c r="AB613" s="59"/>
      <c r="AC613" s="59"/>
      <c r="AD613" s="59"/>
    </row>
    <row r="614" spans="1:30" ht="83.25">
      <c r="A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59"/>
      <c r="AB614" s="59"/>
      <c r="AC614" s="59"/>
      <c r="AD614" s="59"/>
    </row>
    <row r="615" spans="1:30" ht="83.25">
      <c r="A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59"/>
      <c r="AB615" s="59"/>
      <c r="AC615" s="59"/>
      <c r="AD615" s="59"/>
    </row>
  </sheetData>
  <sheetProtection/>
  <mergeCells count="388">
    <mergeCell ref="A225:AD225"/>
    <mergeCell ref="A255:AD255"/>
    <mergeCell ref="A283:AD283"/>
    <mergeCell ref="A295:B295"/>
    <mergeCell ref="A296:B296"/>
    <mergeCell ref="L291:L292"/>
    <mergeCell ref="M291:M292"/>
    <mergeCell ref="N291:N292"/>
    <mergeCell ref="O291:O292"/>
    <mergeCell ref="J291:J292"/>
    <mergeCell ref="A167:AD167"/>
    <mergeCell ref="L148:L149"/>
    <mergeCell ref="Q148:Q149"/>
    <mergeCell ref="R148:R149"/>
    <mergeCell ref="A62:AD62"/>
    <mergeCell ref="A197:AD197"/>
    <mergeCell ref="AB176:AB177"/>
    <mergeCell ref="S176:S177"/>
    <mergeCell ref="T176:T177"/>
    <mergeCell ref="U176:U177"/>
    <mergeCell ref="W4:W5"/>
    <mergeCell ref="A25:AD25"/>
    <mergeCell ref="A55:AD55"/>
    <mergeCell ref="A83:AD83"/>
    <mergeCell ref="A110:AD110"/>
    <mergeCell ref="A139:AD139"/>
    <mergeCell ref="Z92:Z93"/>
    <mergeCell ref="AA92:AA93"/>
    <mergeCell ref="N92:N93"/>
    <mergeCell ref="O92:O93"/>
    <mergeCell ref="K291:K292"/>
    <mergeCell ref="A3:AD3"/>
    <mergeCell ref="A2:AD2"/>
    <mergeCell ref="A1:AD1"/>
    <mergeCell ref="AD4:AD5"/>
    <mergeCell ref="V4:V5"/>
    <mergeCell ref="U4:U5"/>
    <mergeCell ref="T4:T5"/>
    <mergeCell ref="I4:I5"/>
    <mergeCell ref="Y291:Y292"/>
    <mergeCell ref="Z291:Z292"/>
    <mergeCell ref="A15:AD15"/>
    <mergeCell ref="A7:AD7"/>
    <mergeCell ref="A297:B297"/>
    <mergeCell ref="A298:B298"/>
    <mergeCell ref="AB291:AB292"/>
    <mergeCell ref="AC291:AC292"/>
    <mergeCell ref="A293:B293"/>
    <mergeCell ref="A294:B294"/>
    <mergeCell ref="P234:P235"/>
    <mergeCell ref="Q234:Q235"/>
    <mergeCell ref="A237:AD237"/>
    <mergeCell ref="A291:A292"/>
    <mergeCell ref="B291:B292"/>
    <mergeCell ref="C291:C292"/>
    <mergeCell ref="D291:D292"/>
    <mergeCell ref="E291:E292"/>
    <mergeCell ref="F291:F292"/>
    <mergeCell ref="X291:X292"/>
    <mergeCell ref="AB234:AB235"/>
    <mergeCell ref="AD234:AD235"/>
    <mergeCell ref="U234:U235"/>
    <mergeCell ref="V234:V235"/>
    <mergeCell ref="W234:W235"/>
    <mergeCell ref="X234:X235"/>
    <mergeCell ref="Z234:Z235"/>
    <mergeCell ref="AC234:AC235"/>
    <mergeCell ref="Y234:Y235"/>
    <mergeCell ref="D234:D235"/>
    <mergeCell ref="E234:E235"/>
    <mergeCell ref="F234:F235"/>
    <mergeCell ref="G234:G235"/>
    <mergeCell ref="H234:H235"/>
    <mergeCell ref="AA234:AA235"/>
    <mergeCell ref="S234:S235"/>
    <mergeCell ref="T234:T235"/>
    <mergeCell ref="J234:J235"/>
    <mergeCell ref="K234:K235"/>
    <mergeCell ref="AB206:AB207"/>
    <mergeCell ref="T206:T207"/>
    <mergeCell ref="U206:U207"/>
    <mergeCell ref="V206:V207"/>
    <mergeCell ref="W206:W207"/>
    <mergeCell ref="R234:R235"/>
    <mergeCell ref="A216:AD216"/>
    <mergeCell ref="A234:A235"/>
    <mergeCell ref="B234:B235"/>
    <mergeCell ref="C234:C235"/>
    <mergeCell ref="P206:P207"/>
    <mergeCell ref="I234:I235"/>
    <mergeCell ref="R206:R207"/>
    <mergeCell ref="S206:S207"/>
    <mergeCell ref="Z206:Z207"/>
    <mergeCell ref="AA206:AA207"/>
    <mergeCell ref="L234:L235"/>
    <mergeCell ref="M234:M235"/>
    <mergeCell ref="N234:N235"/>
    <mergeCell ref="O234:O235"/>
    <mergeCell ref="G206:G207"/>
    <mergeCell ref="Y206:Y207"/>
    <mergeCell ref="I206:I207"/>
    <mergeCell ref="J206:J207"/>
    <mergeCell ref="K206:K207"/>
    <mergeCell ref="L206:L207"/>
    <mergeCell ref="M206:M207"/>
    <mergeCell ref="X206:X207"/>
    <mergeCell ref="N206:N207"/>
    <mergeCell ref="O206:O207"/>
    <mergeCell ref="A206:A207"/>
    <mergeCell ref="B206:B207"/>
    <mergeCell ref="C206:C207"/>
    <mergeCell ref="D206:D207"/>
    <mergeCell ref="E206:E207"/>
    <mergeCell ref="F206:F207"/>
    <mergeCell ref="H206:H207"/>
    <mergeCell ref="Q176:Q177"/>
    <mergeCell ref="R176:R177"/>
    <mergeCell ref="Y176:Y177"/>
    <mergeCell ref="Z176:Z177"/>
    <mergeCell ref="AA176:AA177"/>
    <mergeCell ref="L176:L177"/>
    <mergeCell ref="Q206:Q207"/>
    <mergeCell ref="W176:W177"/>
    <mergeCell ref="X176:X177"/>
    <mergeCell ref="V176:V177"/>
    <mergeCell ref="Y148:Y149"/>
    <mergeCell ref="Z148:Z149"/>
    <mergeCell ref="AA148:AA149"/>
    <mergeCell ref="AB148:AB149"/>
    <mergeCell ref="A174:AD174"/>
    <mergeCell ref="C176:C177"/>
    <mergeCell ref="D176:D177"/>
    <mergeCell ref="E176:E177"/>
    <mergeCell ref="F176:F177"/>
    <mergeCell ref="K176:K177"/>
    <mergeCell ref="J176:J177"/>
    <mergeCell ref="A63:AD63"/>
    <mergeCell ref="T148:T149"/>
    <mergeCell ref="U148:U149"/>
    <mergeCell ref="V148:V149"/>
    <mergeCell ref="E148:E149"/>
    <mergeCell ref="F148:F149"/>
    <mergeCell ref="G148:G149"/>
    <mergeCell ref="H148:H149"/>
    <mergeCell ref="W148:W149"/>
    <mergeCell ref="X148:X149"/>
    <mergeCell ref="M148:M149"/>
    <mergeCell ref="N148:N149"/>
    <mergeCell ref="O148:O149"/>
    <mergeCell ref="P148:P149"/>
    <mergeCell ref="J92:J93"/>
    <mergeCell ref="K92:K93"/>
    <mergeCell ref="L92:L93"/>
    <mergeCell ref="AB92:AB93"/>
    <mergeCell ref="T92:T93"/>
    <mergeCell ref="U92:U93"/>
    <mergeCell ref="V92:V93"/>
    <mergeCell ref="W92:W93"/>
    <mergeCell ref="X92:X93"/>
    <mergeCell ref="Y92:Y93"/>
    <mergeCell ref="D92:D93"/>
    <mergeCell ref="E92:E93"/>
    <mergeCell ref="F92:F93"/>
    <mergeCell ref="G92:G93"/>
    <mergeCell ref="H92:H93"/>
    <mergeCell ref="I92:I93"/>
    <mergeCell ref="P92:P93"/>
    <mergeCell ref="Q92:Q93"/>
    <mergeCell ref="W64:W65"/>
    <mergeCell ref="Y64:Y65"/>
    <mergeCell ref="R64:R65"/>
    <mergeCell ref="L64:L65"/>
    <mergeCell ref="M64:M65"/>
    <mergeCell ref="N64:N65"/>
    <mergeCell ref="O64:O65"/>
    <mergeCell ref="Q64:Q65"/>
    <mergeCell ref="X64:X65"/>
    <mergeCell ref="I64:I65"/>
    <mergeCell ref="J64:J65"/>
    <mergeCell ref="K64:K65"/>
    <mergeCell ref="Z64:Z65"/>
    <mergeCell ref="AA64:AA65"/>
    <mergeCell ref="AB64:AB65"/>
    <mergeCell ref="S64:S65"/>
    <mergeCell ref="T64:T65"/>
    <mergeCell ref="U64:U65"/>
    <mergeCell ref="V64:V65"/>
    <mergeCell ref="P34:P35"/>
    <mergeCell ref="A64:A65"/>
    <mergeCell ref="B64:B65"/>
    <mergeCell ref="C64:C65"/>
    <mergeCell ref="D64:D65"/>
    <mergeCell ref="E64:E65"/>
    <mergeCell ref="P64:P65"/>
    <mergeCell ref="F64:F65"/>
    <mergeCell ref="G64:G65"/>
    <mergeCell ref="H64:H65"/>
    <mergeCell ref="AB34:AB35"/>
    <mergeCell ref="V34:V35"/>
    <mergeCell ref="W34:W35"/>
    <mergeCell ref="X34:X35"/>
    <mergeCell ref="Y34:Y35"/>
    <mergeCell ref="Z34:Z35"/>
    <mergeCell ref="AA34:AA35"/>
    <mergeCell ref="T34:T35"/>
    <mergeCell ref="AD34:AD35"/>
    <mergeCell ref="A34:A35"/>
    <mergeCell ref="B34:B35"/>
    <mergeCell ref="C34:C35"/>
    <mergeCell ref="D34:D35"/>
    <mergeCell ref="E34:E35"/>
    <mergeCell ref="F34:F35"/>
    <mergeCell ref="N34:N35"/>
    <mergeCell ref="O34:O35"/>
    <mergeCell ref="U34:U35"/>
    <mergeCell ref="A91:AD91"/>
    <mergeCell ref="H34:H35"/>
    <mergeCell ref="I34:I35"/>
    <mergeCell ref="J34:J35"/>
    <mergeCell ref="K34:K35"/>
    <mergeCell ref="G34:G35"/>
    <mergeCell ref="L34:L35"/>
    <mergeCell ref="M34:M35"/>
    <mergeCell ref="AD64:AD65"/>
    <mergeCell ref="R291:R292"/>
    <mergeCell ref="S291:S292"/>
    <mergeCell ref="T291:T292"/>
    <mergeCell ref="A46:AD46"/>
    <mergeCell ref="Q34:Q35"/>
    <mergeCell ref="R34:R35"/>
    <mergeCell ref="S34:S35"/>
    <mergeCell ref="Q119:Q120"/>
    <mergeCell ref="R119:R120"/>
    <mergeCell ref="S119:S120"/>
    <mergeCell ref="T119:T120"/>
    <mergeCell ref="AA291:AA292"/>
    <mergeCell ref="P291:P292"/>
    <mergeCell ref="Q291:Q292"/>
    <mergeCell ref="U291:U292"/>
    <mergeCell ref="V291:V292"/>
    <mergeCell ref="W291:W292"/>
    <mergeCell ref="A290:AD290"/>
    <mergeCell ref="G291:G292"/>
    <mergeCell ref="H291:H292"/>
    <mergeCell ref="I291:I292"/>
    <mergeCell ref="I148:I149"/>
    <mergeCell ref="J148:J149"/>
    <mergeCell ref="K148:K149"/>
    <mergeCell ref="G176:G177"/>
    <mergeCell ref="H176:H177"/>
    <mergeCell ref="I176:I177"/>
    <mergeCell ref="A233:AD233"/>
    <mergeCell ref="A209:AD209"/>
    <mergeCell ref="A232:AD232"/>
    <mergeCell ref="AB4:AB5"/>
    <mergeCell ref="X4:X5"/>
    <mergeCell ref="Y4:Y5"/>
    <mergeCell ref="Z4:Z5"/>
    <mergeCell ref="AA4:AA5"/>
    <mergeCell ref="V119:V120"/>
    <mergeCell ref="W119:W120"/>
    <mergeCell ref="X119:X120"/>
    <mergeCell ref="Y119:Y120"/>
    <mergeCell ref="A90:AD90"/>
    <mergeCell ref="P4:P5"/>
    <mergeCell ref="Q4:Q5"/>
    <mergeCell ref="R4:R5"/>
    <mergeCell ref="S4:S5"/>
    <mergeCell ref="L4:L5"/>
    <mergeCell ref="M4:M5"/>
    <mergeCell ref="N4:N5"/>
    <mergeCell ref="O4:O5"/>
    <mergeCell ref="J4:J5"/>
    <mergeCell ref="K4:K5"/>
    <mergeCell ref="A4:A5"/>
    <mergeCell ref="B4:B5"/>
    <mergeCell ref="C4:C5"/>
    <mergeCell ref="D4:D5"/>
    <mergeCell ref="E4:E5"/>
    <mergeCell ref="F4:F5"/>
    <mergeCell ref="G4:G5"/>
    <mergeCell ref="H4:H5"/>
    <mergeCell ref="A148:A149"/>
    <mergeCell ref="B148:B149"/>
    <mergeCell ref="A246:AD246"/>
    <mergeCell ref="F119:F120"/>
    <mergeCell ref="G119:G120"/>
    <mergeCell ref="H119:H120"/>
    <mergeCell ref="I119:I120"/>
    <mergeCell ref="N119:N120"/>
    <mergeCell ref="O119:O120"/>
    <mergeCell ref="P119:P120"/>
    <mergeCell ref="AD92:AD93"/>
    <mergeCell ref="AD119:AD120"/>
    <mergeCell ref="E119:E120"/>
    <mergeCell ref="J119:J120"/>
    <mergeCell ref="K119:K120"/>
    <mergeCell ref="L119:L120"/>
    <mergeCell ref="R92:R93"/>
    <mergeCell ref="S92:S93"/>
    <mergeCell ref="A117:AD117"/>
    <mergeCell ref="AB119:AB120"/>
    <mergeCell ref="AD291:AD292"/>
    <mergeCell ref="A118:AD118"/>
    <mergeCell ref="A67:AD67"/>
    <mergeCell ref="A74:AD74"/>
    <mergeCell ref="C92:C93"/>
    <mergeCell ref="A146:AD146"/>
    <mergeCell ref="A119:A120"/>
    <mergeCell ref="B119:B120"/>
    <mergeCell ref="C119:C120"/>
    <mergeCell ref="D119:D120"/>
    <mergeCell ref="AD148:AD149"/>
    <mergeCell ref="U119:U120"/>
    <mergeCell ref="M119:M120"/>
    <mergeCell ref="A130:AD130"/>
    <mergeCell ref="Z119:Z120"/>
    <mergeCell ref="AA119:AA120"/>
    <mergeCell ref="AC148:AC149"/>
    <mergeCell ref="S148:S149"/>
    <mergeCell ref="C148:C149"/>
    <mergeCell ref="D148:D149"/>
    <mergeCell ref="A95:AD95"/>
    <mergeCell ref="A175:AD175"/>
    <mergeCell ref="A179:AD179"/>
    <mergeCell ref="A188:AD188"/>
    <mergeCell ref="A204:AD204"/>
    <mergeCell ref="A205:AD205"/>
    <mergeCell ref="A122:AD122"/>
    <mergeCell ref="A147:AD147"/>
    <mergeCell ref="A151:AD151"/>
    <mergeCell ref="A159:AD159"/>
    <mergeCell ref="AD176:AD177"/>
    <mergeCell ref="AD206:AD207"/>
    <mergeCell ref="A176:A177"/>
    <mergeCell ref="AC176:AC177"/>
    <mergeCell ref="AC206:AC207"/>
    <mergeCell ref="M176:M177"/>
    <mergeCell ref="N176:N177"/>
    <mergeCell ref="O176:O177"/>
    <mergeCell ref="P176:P177"/>
    <mergeCell ref="B176:B177"/>
    <mergeCell ref="C264:C265"/>
    <mergeCell ref="D264:D265"/>
    <mergeCell ref="E264:E265"/>
    <mergeCell ref="F264:F265"/>
    <mergeCell ref="G264:G265"/>
    <mergeCell ref="H264:H265"/>
    <mergeCell ref="O264:O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32:AD32"/>
    <mergeCell ref="A33:AD33"/>
    <mergeCell ref="A92:A93"/>
    <mergeCell ref="B92:B93"/>
    <mergeCell ref="A267:AD267"/>
    <mergeCell ref="A273:AD273"/>
    <mergeCell ref="U264:U265"/>
    <mergeCell ref="V264:V265"/>
    <mergeCell ref="W264:W265"/>
    <mergeCell ref="X264:X265"/>
    <mergeCell ref="P264:P265"/>
    <mergeCell ref="Q264:Q265"/>
    <mergeCell ref="AC34:AC35"/>
    <mergeCell ref="AC64:AC65"/>
    <mergeCell ref="AC92:AC93"/>
    <mergeCell ref="AC119:AC120"/>
    <mergeCell ref="A37:AD37"/>
    <mergeCell ref="Y264:Y265"/>
    <mergeCell ref="AC264:AC265"/>
    <mergeCell ref="Z264:Z265"/>
    <mergeCell ref="AC4:AC5"/>
    <mergeCell ref="M92:M93"/>
    <mergeCell ref="A262:AD262"/>
    <mergeCell ref="A263:AD263"/>
    <mergeCell ref="A264:A265"/>
    <mergeCell ref="B264:B265"/>
    <mergeCell ref="AA264:AA265"/>
    <mergeCell ref="A101:AD101"/>
    <mergeCell ref="AB264:AB265"/>
    <mergeCell ref="AD264:AD26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0" manualBreakCount="10">
    <brk id="31" max="255" man="1"/>
    <brk id="61" max="255" man="1"/>
    <brk id="89" max="255" man="1"/>
    <brk id="116" max="255" man="1"/>
    <brk id="145" max="255" man="1"/>
    <brk id="173" max="255" man="1"/>
    <brk id="203" max="255" man="1"/>
    <brk id="231" max="29" man="1"/>
    <brk id="261" max="29" man="1"/>
    <brk id="28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356"/>
  <sheetViews>
    <sheetView view="pageBreakPreview" zoomScale="25" zoomScaleSheetLayoutView="25" workbookViewId="0" topLeftCell="A1">
      <selection activeCell="A287" sqref="A287:O287"/>
    </sheetView>
  </sheetViews>
  <sheetFormatPr defaultColWidth="31.421875" defaultRowHeight="12.75"/>
  <cols>
    <col min="1" max="1" width="36.7109375" style="21" customWidth="1"/>
    <col min="2" max="2" width="151.140625" style="19" customWidth="1"/>
    <col min="3" max="3" width="53.421875" style="35" customWidth="1"/>
    <col min="4" max="4" width="37.421875" style="19" customWidth="1"/>
    <col min="5" max="5" width="41.8515625" style="19" customWidth="1"/>
    <col min="6" max="6" width="42.28125" style="19" customWidth="1"/>
    <col min="7" max="7" width="65.8515625" style="19" customWidth="1"/>
    <col min="8" max="8" width="36.00390625" style="19" customWidth="1"/>
    <col min="9" max="9" width="50.421875" style="19" customWidth="1"/>
    <col min="10" max="10" width="41.421875" style="19" customWidth="1"/>
    <col min="11" max="11" width="44.00390625" style="19" customWidth="1"/>
    <col min="12" max="12" width="55.28125" style="33" customWidth="1"/>
    <col min="13" max="13" width="49.00390625" style="19" customWidth="1"/>
    <col min="14" max="14" width="41.421875" style="38" customWidth="1"/>
    <col min="15" max="15" width="40.8515625" style="100" customWidth="1"/>
    <col min="16" max="16384" width="31.421875" style="19" customWidth="1"/>
  </cols>
  <sheetData>
    <row r="1" spans="1:15" ht="70.5">
      <c r="A1" s="149" t="s">
        <v>175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70.5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70.5">
      <c r="A3" s="151" t="s">
        <v>37</v>
      </c>
      <c r="B3" s="149" t="s">
        <v>22</v>
      </c>
      <c r="C3" s="152" t="s">
        <v>23</v>
      </c>
      <c r="D3" s="149" t="s">
        <v>24</v>
      </c>
      <c r="E3" s="149"/>
      <c r="F3" s="149"/>
      <c r="G3" s="149" t="s">
        <v>25</v>
      </c>
      <c r="H3" s="149" t="s">
        <v>26</v>
      </c>
      <c r="I3" s="149"/>
      <c r="J3" s="149"/>
      <c r="K3" s="149"/>
      <c r="L3" s="149" t="s">
        <v>27</v>
      </c>
      <c r="M3" s="149"/>
      <c r="N3" s="149"/>
      <c r="O3" s="149"/>
    </row>
    <row r="4" spans="1:15" ht="70.5">
      <c r="A4" s="151"/>
      <c r="B4" s="149"/>
      <c r="C4" s="152"/>
      <c r="D4" s="111" t="s">
        <v>1</v>
      </c>
      <c r="E4" s="111" t="s">
        <v>2</v>
      </c>
      <c r="F4" s="111" t="s">
        <v>3</v>
      </c>
      <c r="G4" s="149"/>
      <c r="H4" s="111" t="s">
        <v>34</v>
      </c>
      <c r="I4" s="111" t="s">
        <v>6</v>
      </c>
      <c r="J4" s="111" t="s">
        <v>48</v>
      </c>
      <c r="K4" s="111" t="s">
        <v>28</v>
      </c>
      <c r="L4" s="111" t="s">
        <v>29</v>
      </c>
      <c r="M4" s="111" t="s">
        <v>30</v>
      </c>
      <c r="N4" s="111" t="s">
        <v>31</v>
      </c>
      <c r="O4" s="111" t="s">
        <v>5</v>
      </c>
    </row>
    <row r="5" spans="1:15" ht="70.5">
      <c r="A5" s="112">
        <v>1</v>
      </c>
      <c r="B5" s="113">
        <v>2</v>
      </c>
      <c r="C5" s="114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  <c r="O5" s="113">
        <v>15</v>
      </c>
    </row>
    <row r="6" spans="1:15" s="20" customFormat="1" ht="70.5">
      <c r="A6" s="149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20" customFormat="1" ht="70.5">
      <c r="A7" s="115">
        <v>34</v>
      </c>
      <c r="B7" s="116" t="s">
        <v>66</v>
      </c>
      <c r="C7" s="117" t="s">
        <v>61</v>
      </c>
      <c r="D7" s="118">
        <v>8.77</v>
      </c>
      <c r="E7" s="118">
        <v>7.61</v>
      </c>
      <c r="F7" s="118">
        <v>30.15</v>
      </c>
      <c r="G7" s="118">
        <v>226</v>
      </c>
      <c r="H7" s="118">
        <v>0.03</v>
      </c>
      <c r="I7" s="118">
        <v>3.65</v>
      </c>
      <c r="J7" s="118">
        <v>1.12</v>
      </c>
      <c r="K7" s="118">
        <v>0</v>
      </c>
      <c r="L7" s="118">
        <v>4.26</v>
      </c>
      <c r="M7" s="118">
        <v>87.35</v>
      </c>
      <c r="N7" s="118">
        <v>24.19</v>
      </c>
      <c r="O7" s="118">
        <v>1.01</v>
      </c>
    </row>
    <row r="8" spans="1:15" s="20" customFormat="1" ht="70.5">
      <c r="A8" s="115">
        <v>3</v>
      </c>
      <c r="B8" s="116" t="s">
        <v>90</v>
      </c>
      <c r="C8" s="115">
        <v>6</v>
      </c>
      <c r="D8" s="115">
        <v>0.05</v>
      </c>
      <c r="E8" s="115">
        <v>4.29</v>
      </c>
      <c r="F8" s="115">
        <v>0.07</v>
      </c>
      <c r="G8" s="115">
        <v>38.82</v>
      </c>
      <c r="H8" s="115">
        <v>0</v>
      </c>
      <c r="I8" s="119">
        <v>0</v>
      </c>
      <c r="J8" s="119">
        <v>0.06</v>
      </c>
      <c r="K8" s="115">
        <v>0.02</v>
      </c>
      <c r="L8" s="115">
        <v>1.44</v>
      </c>
      <c r="M8" s="115">
        <v>1.8</v>
      </c>
      <c r="N8" s="115">
        <v>0</v>
      </c>
      <c r="O8" s="115">
        <v>0</v>
      </c>
    </row>
    <row r="9" spans="1:15" s="20" customFormat="1" ht="70.5">
      <c r="A9" s="115">
        <v>30</v>
      </c>
      <c r="B9" s="116" t="s">
        <v>88</v>
      </c>
      <c r="C9" s="117" t="s">
        <v>32</v>
      </c>
      <c r="D9" s="118">
        <v>0.14</v>
      </c>
      <c r="E9" s="118">
        <v>0.03</v>
      </c>
      <c r="F9" s="118">
        <v>16.15</v>
      </c>
      <c r="G9" s="118">
        <v>67</v>
      </c>
      <c r="H9" s="118">
        <v>0</v>
      </c>
      <c r="I9" s="118">
        <v>2.05</v>
      </c>
      <c r="J9" s="118">
        <v>0.01</v>
      </c>
      <c r="K9" s="118">
        <v>0</v>
      </c>
      <c r="L9" s="118">
        <v>4.95</v>
      </c>
      <c r="M9" s="118">
        <v>5.22</v>
      </c>
      <c r="N9" s="118">
        <v>2.8</v>
      </c>
      <c r="O9" s="118">
        <v>0.49</v>
      </c>
    </row>
    <row r="10" spans="1:15" s="20" customFormat="1" ht="141">
      <c r="A10" s="115" t="s">
        <v>38</v>
      </c>
      <c r="B10" s="116" t="s">
        <v>107</v>
      </c>
      <c r="C10" s="115">
        <v>120</v>
      </c>
      <c r="D10" s="115">
        <v>0.64</v>
      </c>
      <c r="E10" s="115">
        <v>0.64</v>
      </c>
      <c r="F10" s="115">
        <v>15.68</v>
      </c>
      <c r="G10" s="115">
        <v>75.2</v>
      </c>
      <c r="H10" s="115">
        <v>0.053</v>
      </c>
      <c r="I10" s="115">
        <v>16</v>
      </c>
      <c r="J10" s="115">
        <v>0.32</v>
      </c>
      <c r="K10" s="115">
        <v>0</v>
      </c>
      <c r="L10" s="115">
        <v>25.6</v>
      </c>
      <c r="M10" s="115">
        <v>17.66</v>
      </c>
      <c r="N10" s="115">
        <v>14.4</v>
      </c>
      <c r="O10" s="115">
        <v>3.52</v>
      </c>
    </row>
    <row r="11" spans="1:15" s="20" customFormat="1" ht="70.5">
      <c r="A11" s="115" t="s">
        <v>38</v>
      </c>
      <c r="B11" s="116" t="s">
        <v>9</v>
      </c>
      <c r="C11" s="115">
        <v>20</v>
      </c>
      <c r="D11" s="115">
        <v>0.98</v>
      </c>
      <c r="E11" s="115">
        <v>0.2</v>
      </c>
      <c r="F11" s="115">
        <v>8.95</v>
      </c>
      <c r="G11" s="115">
        <v>40</v>
      </c>
      <c r="H11" s="115">
        <v>0.016</v>
      </c>
      <c r="I11" s="115">
        <v>0</v>
      </c>
      <c r="J11" s="115">
        <v>0</v>
      </c>
      <c r="K11" s="115">
        <v>0</v>
      </c>
      <c r="L11" s="115">
        <v>3.6</v>
      </c>
      <c r="M11" s="115">
        <v>18.4</v>
      </c>
      <c r="N11" s="115">
        <v>4</v>
      </c>
      <c r="O11" s="115">
        <v>0.58</v>
      </c>
    </row>
    <row r="12" spans="1:15" s="20" customFormat="1" ht="70.5">
      <c r="A12" s="115" t="s">
        <v>38</v>
      </c>
      <c r="B12" s="116" t="s">
        <v>96</v>
      </c>
      <c r="C12" s="115">
        <v>40</v>
      </c>
      <c r="D12" s="115">
        <v>3.2</v>
      </c>
      <c r="E12" s="115">
        <v>0.06</v>
      </c>
      <c r="F12" s="115">
        <v>16.04</v>
      </c>
      <c r="G12" s="115">
        <v>83.2</v>
      </c>
      <c r="H12" s="115">
        <v>0.1</v>
      </c>
      <c r="I12" s="115">
        <v>0</v>
      </c>
      <c r="J12" s="115">
        <v>0.92</v>
      </c>
      <c r="K12" s="115">
        <v>0</v>
      </c>
      <c r="L12" s="115">
        <v>13.2</v>
      </c>
      <c r="M12" s="115">
        <v>93.6</v>
      </c>
      <c r="N12" s="115">
        <v>26.4</v>
      </c>
      <c r="O12" s="115">
        <v>1.76</v>
      </c>
    </row>
    <row r="13" spans="1:15" ht="70.5">
      <c r="A13" s="115"/>
      <c r="B13" s="116" t="s">
        <v>36</v>
      </c>
      <c r="C13" s="115"/>
      <c r="D13" s="118">
        <f>D7+D8+D9+D10+D11+D12</f>
        <v>13.780000000000001</v>
      </c>
      <c r="E13" s="118">
        <f aca="true" t="shared" si="0" ref="E13:O13">E7+E8+E9+E10+E11+E12</f>
        <v>12.83</v>
      </c>
      <c r="F13" s="118">
        <f t="shared" si="0"/>
        <v>87.03999999999999</v>
      </c>
      <c r="G13" s="118">
        <f t="shared" si="0"/>
        <v>530.22</v>
      </c>
      <c r="H13" s="118">
        <f t="shared" si="0"/>
        <v>0.199</v>
      </c>
      <c r="I13" s="118">
        <f t="shared" si="0"/>
        <v>21.7</v>
      </c>
      <c r="J13" s="118">
        <f t="shared" si="0"/>
        <v>2.43</v>
      </c>
      <c r="K13" s="118">
        <f t="shared" si="0"/>
        <v>0.02</v>
      </c>
      <c r="L13" s="118">
        <f t="shared" si="0"/>
        <v>53.05</v>
      </c>
      <c r="M13" s="118">
        <f t="shared" si="0"/>
        <v>224.02999999999997</v>
      </c>
      <c r="N13" s="118">
        <f t="shared" si="0"/>
        <v>71.78999999999999</v>
      </c>
      <c r="O13" s="118">
        <f t="shared" si="0"/>
        <v>7.359999999999999</v>
      </c>
    </row>
    <row r="14" spans="1:15" ht="70.5">
      <c r="A14" s="149" t="s">
        <v>10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146.25" customHeight="1">
      <c r="A15" s="115">
        <v>27</v>
      </c>
      <c r="B15" s="116" t="s">
        <v>57</v>
      </c>
      <c r="C15" s="117" t="s">
        <v>42</v>
      </c>
      <c r="D15" s="118">
        <v>0.72</v>
      </c>
      <c r="E15" s="118">
        <v>2.82</v>
      </c>
      <c r="F15" s="118">
        <v>4.62</v>
      </c>
      <c r="G15" s="118">
        <v>46.8</v>
      </c>
      <c r="H15" s="118">
        <v>0.02</v>
      </c>
      <c r="I15" s="118">
        <v>5.76</v>
      </c>
      <c r="J15" s="118">
        <v>1.26</v>
      </c>
      <c r="K15" s="118">
        <v>0</v>
      </c>
      <c r="L15" s="118">
        <v>19.2</v>
      </c>
      <c r="M15" s="118">
        <v>18</v>
      </c>
      <c r="N15" s="118">
        <v>7.8</v>
      </c>
      <c r="O15" s="118">
        <v>0.48</v>
      </c>
    </row>
    <row r="16" spans="1:15" ht="70.5">
      <c r="A16" s="115">
        <v>45</v>
      </c>
      <c r="B16" s="116" t="s">
        <v>112</v>
      </c>
      <c r="C16" s="117" t="s">
        <v>51</v>
      </c>
      <c r="D16" s="118">
        <v>2.76</v>
      </c>
      <c r="E16" s="118">
        <v>3.12</v>
      </c>
      <c r="F16" s="118">
        <v>16.35</v>
      </c>
      <c r="G16" s="118">
        <v>102</v>
      </c>
      <c r="H16" s="118">
        <v>0.04</v>
      </c>
      <c r="I16" s="118">
        <v>0.75</v>
      </c>
      <c r="J16" s="118">
        <v>0.37</v>
      </c>
      <c r="K16" s="118">
        <v>0</v>
      </c>
      <c r="L16" s="118">
        <v>13.13</v>
      </c>
      <c r="M16" s="118">
        <v>38.64</v>
      </c>
      <c r="N16" s="118">
        <v>8.88</v>
      </c>
      <c r="O16" s="118">
        <v>0.51</v>
      </c>
    </row>
    <row r="17" spans="1:15" ht="78.75" customHeight="1">
      <c r="A17" s="115">
        <v>23</v>
      </c>
      <c r="B17" s="116" t="s">
        <v>50</v>
      </c>
      <c r="C17" s="117" t="s">
        <v>65</v>
      </c>
      <c r="D17" s="118">
        <v>16.75</v>
      </c>
      <c r="E17" s="118">
        <v>7.98</v>
      </c>
      <c r="F17" s="118">
        <v>68.2</v>
      </c>
      <c r="G17" s="118">
        <v>196.8</v>
      </c>
      <c r="H17" s="118">
        <v>0.13</v>
      </c>
      <c r="I17" s="118">
        <v>0.54</v>
      </c>
      <c r="J17" s="118">
        <v>3.35</v>
      </c>
      <c r="K17" s="118">
        <v>0.04</v>
      </c>
      <c r="L17" s="118">
        <v>120.37</v>
      </c>
      <c r="M17" s="118">
        <v>271.72</v>
      </c>
      <c r="N17" s="118">
        <v>56.1</v>
      </c>
      <c r="O17" s="118">
        <v>1.09</v>
      </c>
    </row>
    <row r="18" spans="1:15" ht="70.5">
      <c r="A18" s="115">
        <v>15</v>
      </c>
      <c r="B18" s="116" t="s">
        <v>89</v>
      </c>
      <c r="C18" s="117" t="s">
        <v>140</v>
      </c>
      <c r="D18" s="118">
        <v>0.49</v>
      </c>
      <c r="E18" s="118">
        <v>6.15</v>
      </c>
      <c r="F18" s="118">
        <v>2.1</v>
      </c>
      <c r="G18" s="118">
        <v>65.63</v>
      </c>
      <c r="H18" s="118">
        <v>0</v>
      </c>
      <c r="I18" s="118">
        <v>0.79</v>
      </c>
      <c r="J18" s="118">
        <v>0.14</v>
      </c>
      <c r="K18" s="118">
        <v>0</v>
      </c>
      <c r="L18" s="118">
        <v>13.84</v>
      </c>
      <c r="M18" s="118">
        <v>13.2</v>
      </c>
      <c r="N18" s="118">
        <v>4.28</v>
      </c>
      <c r="O18" s="118">
        <v>0.15</v>
      </c>
    </row>
    <row r="19" spans="1:15" ht="70.5">
      <c r="A19" s="115">
        <v>65</v>
      </c>
      <c r="B19" s="116" t="s">
        <v>115</v>
      </c>
      <c r="C19" s="115">
        <v>150</v>
      </c>
      <c r="D19" s="115">
        <v>3.76</v>
      </c>
      <c r="E19" s="115">
        <v>5.58</v>
      </c>
      <c r="F19" s="115">
        <v>17.42</v>
      </c>
      <c r="G19" s="115">
        <v>165</v>
      </c>
      <c r="H19" s="115">
        <v>0.16</v>
      </c>
      <c r="I19" s="115">
        <v>21.69</v>
      </c>
      <c r="J19" s="115">
        <v>0.17</v>
      </c>
      <c r="K19" s="115">
        <v>0.03</v>
      </c>
      <c r="L19" s="115">
        <v>46.71</v>
      </c>
      <c r="M19" s="115">
        <v>105.02</v>
      </c>
      <c r="N19" s="115">
        <v>33.5</v>
      </c>
      <c r="O19" s="115">
        <v>1.2</v>
      </c>
    </row>
    <row r="20" spans="1:15" ht="70.5">
      <c r="A20" s="115">
        <v>25</v>
      </c>
      <c r="B20" s="116" t="s">
        <v>44</v>
      </c>
      <c r="C20" s="120">
        <v>200</v>
      </c>
      <c r="D20" s="118">
        <v>1</v>
      </c>
      <c r="E20" s="118">
        <v>0.2</v>
      </c>
      <c r="F20" s="118">
        <v>20</v>
      </c>
      <c r="G20" s="118">
        <v>65.8</v>
      </c>
      <c r="H20" s="118">
        <v>0.02</v>
      </c>
      <c r="I20" s="118">
        <v>4</v>
      </c>
      <c r="J20" s="118">
        <v>0.2</v>
      </c>
      <c r="K20" s="118">
        <v>0</v>
      </c>
      <c r="L20" s="118">
        <v>14</v>
      </c>
      <c r="M20" s="118">
        <v>14</v>
      </c>
      <c r="N20" s="118">
        <v>8</v>
      </c>
      <c r="O20" s="118">
        <v>2.8</v>
      </c>
    </row>
    <row r="21" spans="1:15" ht="70.5">
      <c r="A21" s="115" t="s">
        <v>38</v>
      </c>
      <c r="B21" s="116" t="s">
        <v>35</v>
      </c>
      <c r="C21" s="115">
        <v>50</v>
      </c>
      <c r="D21" s="115">
        <v>4</v>
      </c>
      <c r="E21" s="115">
        <v>0.75</v>
      </c>
      <c r="F21" s="115">
        <v>18.95</v>
      </c>
      <c r="G21" s="115">
        <v>104</v>
      </c>
      <c r="H21" s="115">
        <v>0.12</v>
      </c>
      <c r="I21" s="115">
        <v>0</v>
      </c>
      <c r="J21" s="115">
        <v>1.12</v>
      </c>
      <c r="K21" s="115">
        <v>0</v>
      </c>
      <c r="L21" s="115">
        <v>16.5</v>
      </c>
      <c r="M21" s="115">
        <v>116.4</v>
      </c>
      <c r="N21" s="115">
        <v>33</v>
      </c>
      <c r="O21" s="115">
        <v>2.2</v>
      </c>
    </row>
    <row r="22" spans="1:15" ht="70.5">
      <c r="A22" s="115" t="s">
        <v>38</v>
      </c>
      <c r="B22" s="116" t="s">
        <v>9</v>
      </c>
      <c r="C22" s="115">
        <v>30</v>
      </c>
      <c r="D22" s="115">
        <v>1.47</v>
      </c>
      <c r="E22" s="115">
        <v>0.3</v>
      </c>
      <c r="F22" s="115">
        <v>13.44</v>
      </c>
      <c r="G22" s="115">
        <v>60</v>
      </c>
      <c r="H22" s="115">
        <v>0.027</v>
      </c>
      <c r="I22" s="115">
        <v>0</v>
      </c>
      <c r="J22" s="115">
        <v>0</v>
      </c>
      <c r="K22" s="115">
        <v>0</v>
      </c>
      <c r="L22" s="115">
        <v>5.4</v>
      </c>
      <c r="M22" s="115">
        <v>27.6</v>
      </c>
      <c r="N22" s="115">
        <v>6</v>
      </c>
      <c r="O22" s="115">
        <v>0.87</v>
      </c>
    </row>
    <row r="23" spans="1:15" ht="70.5">
      <c r="A23" s="115"/>
      <c r="B23" s="116" t="s">
        <v>36</v>
      </c>
      <c r="C23" s="115"/>
      <c r="D23" s="115">
        <f aca="true" t="shared" si="1" ref="D23:O23">SUM(D15:D22)</f>
        <v>30.949999999999996</v>
      </c>
      <c r="E23" s="115">
        <f t="shared" si="1"/>
        <v>26.9</v>
      </c>
      <c r="F23" s="115">
        <f t="shared" si="1"/>
        <v>161.07999999999998</v>
      </c>
      <c r="G23" s="115">
        <f t="shared" si="1"/>
        <v>806.03</v>
      </c>
      <c r="H23" s="115">
        <f t="shared" si="1"/>
        <v>0.517</v>
      </c>
      <c r="I23" s="115">
        <f t="shared" si="1"/>
        <v>33.53</v>
      </c>
      <c r="J23" s="115">
        <f t="shared" si="1"/>
        <v>6.61</v>
      </c>
      <c r="K23" s="115">
        <f t="shared" si="1"/>
        <v>0.07</v>
      </c>
      <c r="L23" s="115">
        <f t="shared" si="1"/>
        <v>249.15</v>
      </c>
      <c r="M23" s="115">
        <f t="shared" si="1"/>
        <v>604.58</v>
      </c>
      <c r="N23" s="115">
        <f t="shared" si="1"/>
        <v>157.56</v>
      </c>
      <c r="O23" s="115">
        <f t="shared" si="1"/>
        <v>9.299999999999999</v>
      </c>
    </row>
    <row r="24" spans="1:15" ht="70.5">
      <c r="A24" s="149" t="s">
        <v>165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1:15" ht="70.5">
      <c r="A25" s="115">
        <v>8</v>
      </c>
      <c r="B25" s="116" t="s">
        <v>177</v>
      </c>
      <c r="C25" s="117" t="s">
        <v>32</v>
      </c>
      <c r="D25" s="118">
        <v>5.6</v>
      </c>
      <c r="E25" s="118">
        <v>6.4</v>
      </c>
      <c r="F25" s="118">
        <v>9.4</v>
      </c>
      <c r="G25" s="118">
        <v>116</v>
      </c>
      <c r="H25" s="118">
        <v>0.08</v>
      </c>
      <c r="I25" s="118">
        <v>1</v>
      </c>
      <c r="J25" s="118">
        <v>0</v>
      </c>
      <c r="K25" s="118">
        <v>0.04</v>
      </c>
      <c r="L25" s="118">
        <v>240</v>
      </c>
      <c r="M25" s="118">
        <v>180</v>
      </c>
      <c r="N25" s="118">
        <v>28</v>
      </c>
      <c r="O25" s="118">
        <v>0.12</v>
      </c>
    </row>
    <row r="26" spans="1:15" ht="70.5">
      <c r="A26" s="115" t="s">
        <v>38</v>
      </c>
      <c r="B26" s="116" t="s">
        <v>166</v>
      </c>
      <c r="C26" s="117" t="s">
        <v>179</v>
      </c>
      <c r="D26" s="118">
        <v>2.25</v>
      </c>
      <c r="E26" s="118">
        <v>2.94</v>
      </c>
      <c r="F26" s="118">
        <v>22.32</v>
      </c>
      <c r="G26" s="118">
        <v>125.1</v>
      </c>
      <c r="H26" s="118">
        <v>0.03</v>
      </c>
      <c r="I26" s="118">
        <v>0</v>
      </c>
      <c r="J26" s="118">
        <v>1.05</v>
      </c>
      <c r="K26" s="118">
        <v>0.01</v>
      </c>
      <c r="L26" s="118">
        <v>8.7</v>
      </c>
      <c r="M26" s="118">
        <v>27</v>
      </c>
      <c r="N26" s="118">
        <v>6</v>
      </c>
      <c r="O26" s="118">
        <v>0.63</v>
      </c>
    </row>
    <row r="27" spans="1:15" ht="70.5">
      <c r="A27" s="115"/>
      <c r="B27" s="116"/>
      <c r="C27" s="117"/>
      <c r="D27" s="118">
        <f>D26*30/35</f>
        <v>1.9285714285714286</v>
      </c>
      <c r="E27" s="118">
        <f aca="true" t="shared" si="2" ref="E27:O27">E26*30/35</f>
        <v>2.52</v>
      </c>
      <c r="F27" s="118">
        <f t="shared" si="2"/>
        <v>19.13142857142857</v>
      </c>
      <c r="G27" s="118">
        <f t="shared" si="2"/>
        <v>107.22857142857143</v>
      </c>
      <c r="H27" s="118">
        <f t="shared" si="2"/>
        <v>0.02571428571428571</v>
      </c>
      <c r="I27" s="118">
        <f t="shared" si="2"/>
        <v>0</v>
      </c>
      <c r="J27" s="118">
        <f t="shared" si="2"/>
        <v>0.9</v>
      </c>
      <c r="K27" s="118">
        <f t="shared" si="2"/>
        <v>0.008571428571428572</v>
      </c>
      <c r="L27" s="118">
        <f t="shared" si="2"/>
        <v>7.457142857142857</v>
      </c>
      <c r="M27" s="118">
        <f t="shared" si="2"/>
        <v>23.142857142857142</v>
      </c>
      <c r="N27" s="118">
        <f t="shared" si="2"/>
        <v>5.142857142857143</v>
      </c>
      <c r="O27" s="118">
        <f t="shared" si="2"/>
        <v>0.5399999999999999</v>
      </c>
    </row>
    <row r="28" spans="1:15" ht="70.5">
      <c r="A28" s="115"/>
      <c r="B28" s="116" t="s">
        <v>36</v>
      </c>
      <c r="C28" s="115"/>
      <c r="D28" s="118">
        <f aca="true" t="shared" si="3" ref="D28:O28">D25+D26</f>
        <v>7.85</v>
      </c>
      <c r="E28" s="118">
        <f t="shared" si="3"/>
        <v>9.34</v>
      </c>
      <c r="F28" s="118">
        <f t="shared" si="3"/>
        <v>31.72</v>
      </c>
      <c r="G28" s="118">
        <f t="shared" si="3"/>
        <v>241.1</v>
      </c>
      <c r="H28" s="118">
        <f t="shared" si="3"/>
        <v>0.11</v>
      </c>
      <c r="I28" s="118">
        <f t="shared" si="3"/>
        <v>1</v>
      </c>
      <c r="J28" s="118">
        <f t="shared" si="3"/>
        <v>1.05</v>
      </c>
      <c r="K28" s="118">
        <f t="shared" si="3"/>
        <v>0.05</v>
      </c>
      <c r="L28" s="118">
        <f t="shared" si="3"/>
        <v>248.7</v>
      </c>
      <c r="M28" s="118">
        <f t="shared" si="3"/>
        <v>207</v>
      </c>
      <c r="N28" s="118">
        <f t="shared" si="3"/>
        <v>34</v>
      </c>
      <c r="O28" s="118">
        <f t="shared" si="3"/>
        <v>0.75</v>
      </c>
    </row>
    <row r="29" spans="1:15" ht="70.5">
      <c r="A29" s="115"/>
      <c r="B29" s="116"/>
      <c r="C29" s="117"/>
      <c r="D29" s="111" t="s">
        <v>1</v>
      </c>
      <c r="E29" s="111" t="s">
        <v>2</v>
      </c>
      <c r="F29" s="111" t="s">
        <v>3</v>
      </c>
      <c r="G29" s="111" t="s">
        <v>4</v>
      </c>
      <c r="H29" s="111" t="s">
        <v>34</v>
      </c>
      <c r="I29" s="111" t="s">
        <v>6</v>
      </c>
      <c r="J29" s="111" t="s">
        <v>48</v>
      </c>
      <c r="K29" s="111" t="s">
        <v>28</v>
      </c>
      <c r="L29" s="111" t="s">
        <v>29</v>
      </c>
      <c r="M29" s="111" t="s">
        <v>30</v>
      </c>
      <c r="N29" s="111" t="s">
        <v>31</v>
      </c>
      <c r="O29" s="111" t="s">
        <v>5</v>
      </c>
    </row>
    <row r="30" spans="1:15" ht="70.5">
      <c r="A30" s="115"/>
      <c r="B30" s="121" t="s">
        <v>11</v>
      </c>
      <c r="C30" s="117"/>
      <c r="D30" s="118">
        <f aca="true" t="shared" si="4" ref="D30:O30">SUM(D13+D23+D28)</f>
        <v>52.58</v>
      </c>
      <c r="E30" s="118">
        <f t="shared" si="4"/>
        <v>49.06999999999999</v>
      </c>
      <c r="F30" s="118">
        <f t="shared" si="4"/>
        <v>279.84</v>
      </c>
      <c r="G30" s="118">
        <f t="shared" si="4"/>
        <v>1577.35</v>
      </c>
      <c r="H30" s="118">
        <f t="shared" si="4"/>
        <v>0.826</v>
      </c>
      <c r="I30" s="118">
        <f t="shared" si="4"/>
        <v>56.230000000000004</v>
      </c>
      <c r="J30" s="118">
        <f t="shared" si="4"/>
        <v>10.090000000000002</v>
      </c>
      <c r="K30" s="118">
        <f t="shared" si="4"/>
        <v>0.14</v>
      </c>
      <c r="L30" s="118">
        <f t="shared" si="4"/>
        <v>550.9</v>
      </c>
      <c r="M30" s="118">
        <f t="shared" si="4"/>
        <v>1035.6100000000001</v>
      </c>
      <c r="N30" s="118">
        <f t="shared" si="4"/>
        <v>263.35</v>
      </c>
      <c r="O30" s="118">
        <f t="shared" si="4"/>
        <v>17.409999999999997</v>
      </c>
    </row>
    <row r="31" spans="1:15" ht="139.5">
      <c r="A31" s="115"/>
      <c r="B31" s="121" t="s">
        <v>136</v>
      </c>
      <c r="C31" s="117"/>
      <c r="D31" s="118">
        <v>46</v>
      </c>
      <c r="E31" s="118">
        <v>47</v>
      </c>
      <c r="F31" s="118">
        <v>185</v>
      </c>
      <c r="G31" s="118">
        <v>1410</v>
      </c>
      <c r="H31" s="118">
        <v>0.72</v>
      </c>
      <c r="I31" s="118">
        <v>36</v>
      </c>
      <c r="J31" s="118">
        <v>6</v>
      </c>
      <c r="K31" s="118">
        <v>0.42</v>
      </c>
      <c r="L31" s="118">
        <v>660</v>
      </c>
      <c r="M31" s="118">
        <v>990</v>
      </c>
      <c r="N31" s="118">
        <v>150</v>
      </c>
      <c r="O31" s="118">
        <v>7.2</v>
      </c>
    </row>
    <row r="32" spans="1:15" ht="139.5">
      <c r="A32" s="112"/>
      <c r="B32" s="122" t="s">
        <v>12</v>
      </c>
      <c r="C32" s="111"/>
      <c r="D32" s="118">
        <f>D30*100/D31</f>
        <v>114.30434782608695</v>
      </c>
      <c r="E32" s="118">
        <f aca="true" t="shared" si="5" ref="E32:O32">E30*100/E31</f>
        <v>104.40425531914892</v>
      </c>
      <c r="F32" s="118">
        <f t="shared" si="5"/>
        <v>151.26486486486485</v>
      </c>
      <c r="G32" s="118">
        <f t="shared" si="5"/>
        <v>111.86879432624113</v>
      </c>
      <c r="H32" s="118">
        <f t="shared" si="5"/>
        <v>114.72222222222221</v>
      </c>
      <c r="I32" s="118">
        <f t="shared" si="5"/>
        <v>156.19444444444446</v>
      </c>
      <c r="J32" s="118">
        <f t="shared" si="5"/>
        <v>168.16666666666669</v>
      </c>
      <c r="K32" s="118">
        <f t="shared" si="5"/>
        <v>33.333333333333336</v>
      </c>
      <c r="L32" s="118">
        <f t="shared" si="5"/>
        <v>83.46969696969697</v>
      </c>
      <c r="M32" s="118">
        <f t="shared" si="5"/>
        <v>104.60707070707072</v>
      </c>
      <c r="N32" s="118">
        <f t="shared" si="5"/>
        <v>175.5666666666667</v>
      </c>
      <c r="O32" s="118">
        <f t="shared" si="5"/>
        <v>241.8055555555555</v>
      </c>
    </row>
    <row r="33" spans="1:15" ht="70.5">
      <c r="A33" s="149" t="s">
        <v>175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ht="70.5">
      <c r="A34" s="149" t="s">
        <v>13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ht="70.5">
      <c r="A35" s="151" t="s">
        <v>37</v>
      </c>
      <c r="B35" s="149" t="s">
        <v>22</v>
      </c>
      <c r="C35" s="152" t="s">
        <v>23</v>
      </c>
      <c r="D35" s="149" t="s">
        <v>24</v>
      </c>
      <c r="E35" s="149"/>
      <c r="F35" s="149"/>
      <c r="G35" s="149" t="s">
        <v>25</v>
      </c>
      <c r="H35" s="149" t="s">
        <v>26</v>
      </c>
      <c r="I35" s="149"/>
      <c r="J35" s="149"/>
      <c r="K35" s="149"/>
      <c r="L35" s="149" t="s">
        <v>27</v>
      </c>
      <c r="M35" s="149"/>
      <c r="N35" s="149"/>
      <c r="O35" s="149"/>
    </row>
    <row r="36" spans="1:15" ht="70.5">
      <c r="A36" s="151"/>
      <c r="B36" s="149"/>
      <c r="C36" s="152"/>
      <c r="D36" s="111" t="s">
        <v>1</v>
      </c>
      <c r="E36" s="111" t="s">
        <v>2</v>
      </c>
      <c r="F36" s="111" t="s">
        <v>3</v>
      </c>
      <c r="G36" s="149"/>
      <c r="H36" s="111" t="s">
        <v>34</v>
      </c>
      <c r="I36" s="111" t="s">
        <v>6</v>
      </c>
      <c r="J36" s="111" t="s">
        <v>48</v>
      </c>
      <c r="K36" s="111" t="s">
        <v>28</v>
      </c>
      <c r="L36" s="111" t="s">
        <v>29</v>
      </c>
      <c r="M36" s="111" t="s">
        <v>30</v>
      </c>
      <c r="N36" s="111" t="s">
        <v>31</v>
      </c>
      <c r="O36" s="111" t="s">
        <v>5</v>
      </c>
    </row>
    <row r="37" spans="1:15" ht="70.5">
      <c r="A37" s="112">
        <v>1</v>
      </c>
      <c r="B37" s="113">
        <v>2</v>
      </c>
      <c r="C37" s="114">
        <v>3</v>
      </c>
      <c r="D37" s="113">
        <v>4</v>
      </c>
      <c r="E37" s="113">
        <v>5</v>
      </c>
      <c r="F37" s="113">
        <v>6</v>
      </c>
      <c r="G37" s="113">
        <v>7</v>
      </c>
      <c r="H37" s="113">
        <v>8</v>
      </c>
      <c r="I37" s="113">
        <v>9</v>
      </c>
      <c r="J37" s="113">
        <v>10</v>
      </c>
      <c r="K37" s="113">
        <v>11</v>
      </c>
      <c r="L37" s="113">
        <v>12</v>
      </c>
      <c r="M37" s="113">
        <v>13</v>
      </c>
      <c r="N37" s="113">
        <v>14</v>
      </c>
      <c r="O37" s="113">
        <v>15</v>
      </c>
    </row>
    <row r="38" spans="1:15" ht="70.5">
      <c r="A38" s="149" t="s">
        <v>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70.5">
      <c r="A39" s="115">
        <v>3</v>
      </c>
      <c r="B39" s="116" t="s">
        <v>90</v>
      </c>
      <c r="C39" s="115">
        <v>6</v>
      </c>
      <c r="D39" s="115">
        <v>0.05</v>
      </c>
      <c r="E39" s="115">
        <v>4.29</v>
      </c>
      <c r="F39" s="115">
        <v>0.07</v>
      </c>
      <c r="G39" s="115">
        <v>38.82</v>
      </c>
      <c r="H39" s="115">
        <v>0</v>
      </c>
      <c r="I39" s="119">
        <v>0</v>
      </c>
      <c r="J39" s="119">
        <v>0.06</v>
      </c>
      <c r="K39" s="115">
        <v>0.02</v>
      </c>
      <c r="L39" s="115">
        <v>1.44</v>
      </c>
      <c r="M39" s="115">
        <v>1.8</v>
      </c>
      <c r="N39" s="115">
        <v>0</v>
      </c>
      <c r="O39" s="115">
        <v>0</v>
      </c>
    </row>
    <row r="40" spans="1:15" ht="70.5">
      <c r="A40" s="115">
        <v>70</v>
      </c>
      <c r="B40" s="116" t="s">
        <v>91</v>
      </c>
      <c r="C40" s="115">
        <v>15</v>
      </c>
      <c r="D40" s="115">
        <v>1.7</v>
      </c>
      <c r="E40" s="115">
        <v>3.45</v>
      </c>
      <c r="F40" s="115">
        <v>0.39</v>
      </c>
      <c r="G40" s="115">
        <v>45</v>
      </c>
      <c r="H40" s="115">
        <v>0.003</v>
      </c>
      <c r="I40" s="119">
        <v>0.1</v>
      </c>
      <c r="J40" s="119">
        <v>0</v>
      </c>
      <c r="K40" s="115">
        <v>0.025</v>
      </c>
      <c r="L40" s="115">
        <v>105</v>
      </c>
      <c r="M40" s="115">
        <v>105</v>
      </c>
      <c r="N40" s="115">
        <v>4.95</v>
      </c>
      <c r="O40" s="115">
        <v>0.12</v>
      </c>
    </row>
    <row r="41" spans="1:15" ht="70.5">
      <c r="A41" s="115">
        <v>18</v>
      </c>
      <c r="B41" s="116" t="s">
        <v>46</v>
      </c>
      <c r="C41" s="120">
        <v>120</v>
      </c>
      <c r="D41" s="118">
        <v>16.92</v>
      </c>
      <c r="E41" s="118">
        <v>17.47</v>
      </c>
      <c r="F41" s="118">
        <v>4.84</v>
      </c>
      <c r="G41" s="118">
        <v>242</v>
      </c>
      <c r="H41" s="118">
        <v>0.1</v>
      </c>
      <c r="I41" s="118">
        <v>1.09</v>
      </c>
      <c r="J41" s="118">
        <v>0.75</v>
      </c>
      <c r="K41" s="118">
        <v>0.03</v>
      </c>
      <c r="L41" s="118">
        <v>167.64</v>
      </c>
      <c r="M41" s="118">
        <v>307.05</v>
      </c>
      <c r="N41" s="118">
        <v>26.16</v>
      </c>
      <c r="O41" s="118">
        <v>3.06</v>
      </c>
    </row>
    <row r="42" spans="1:15" ht="141">
      <c r="A42" s="115">
        <v>2</v>
      </c>
      <c r="B42" s="116" t="s">
        <v>98</v>
      </c>
      <c r="C42" s="115">
        <v>200</v>
      </c>
      <c r="D42" s="115">
        <v>5.53</v>
      </c>
      <c r="E42" s="115">
        <v>6.06</v>
      </c>
      <c r="F42" s="115">
        <v>24.63</v>
      </c>
      <c r="G42" s="115">
        <v>174</v>
      </c>
      <c r="H42" s="115">
        <v>0.07</v>
      </c>
      <c r="I42" s="119">
        <v>2.34</v>
      </c>
      <c r="J42" s="119">
        <v>0.01</v>
      </c>
      <c r="K42" s="115">
        <v>0.05</v>
      </c>
      <c r="L42" s="115">
        <v>219.04</v>
      </c>
      <c r="M42" s="115">
        <v>175.1</v>
      </c>
      <c r="N42" s="115">
        <v>33.7</v>
      </c>
      <c r="O42" s="115">
        <v>0.6</v>
      </c>
    </row>
    <row r="43" spans="1:15" ht="70.5">
      <c r="A43" s="115" t="s">
        <v>38</v>
      </c>
      <c r="B43" s="116" t="s">
        <v>9</v>
      </c>
      <c r="C43" s="115">
        <v>20</v>
      </c>
      <c r="D43" s="115">
        <v>0.98</v>
      </c>
      <c r="E43" s="115">
        <v>0.2</v>
      </c>
      <c r="F43" s="115">
        <v>8.95</v>
      </c>
      <c r="G43" s="115">
        <v>40</v>
      </c>
      <c r="H43" s="115">
        <v>0.016</v>
      </c>
      <c r="I43" s="115">
        <v>0</v>
      </c>
      <c r="J43" s="115">
        <v>0</v>
      </c>
      <c r="K43" s="115">
        <v>0</v>
      </c>
      <c r="L43" s="115">
        <v>3.6</v>
      </c>
      <c r="M43" s="115">
        <v>18.4</v>
      </c>
      <c r="N43" s="115">
        <v>4</v>
      </c>
      <c r="O43" s="115">
        <v>0.58</v>
      </c>
    </row>
    <row r="44" spans="1:15" ht="70.5">
      <c r="A44" s="115" t="s">
        <v>38</v>
      </c>
      <c r="B44" s="116" t="s">
        <v>96</v>
      </c>
      <c r="C44" s="115">
        <v>40</v>
      </c>
      <c r="D44" s="115">
        <v>3.2</v>
      </c>
      <c r="E44" s="115">
        <v>0.06</v>
      </c>
      <c r="F44" s="115">
        <v>16.04</v>
      </c>
      <c r="G44" s="115">
        <v>83.2</v>
      </c>
      <c r="H44" s="115">
        <v>0.1</v>
      </c>
      <c r="I44" s="115">
        <v>0</v>
      </c>
      <c r="J44" s="115">
        <v>0.92</v>
      </c>
      <c r="K44" s="115">
        <v>0</v>
      </c>
      <c r="L44" s="115">
        <v>13.2</v>
      </c>
      <c r="M44" s="115">
        <v>93.6</v>
      </c>
      <c r="N44" s="115">
        <v>26.4</v>
      </c>
      <c r="O44" s="115">
        <v>1.76</v>
      </c>
    </row>
    <row r="45" spans="1:15" ht="70.5">
      <c r="A45" s="115"/>
      <c r="B45" s="116" t="s">
        <v>36</v>
      </c>
      <c r="C45" s="120"/>
      <c r="D45" s="118">
        <f>SUM(D39:D44)</f>
        <v>28.380000000000003</v>
      </c>
      <c r="E45" s="118">
        <f>SUM(E39:E44)</f>
        <v>31.529999999999998</v>
      </c>
      <c r="F45" s="118">
        <f>SUM(F39:F44)</f>
        <v>54.919999999999995</v>
      </c>
      <c r="G45" s="118">
        <f>SUM(G39:G44)</f>
        <v>623.02</v>
      </c>
      <c r="H45" s="118">
        <f>SUM(H39:H44)</f>
        <v>0.28900000000000003</v>
      </c>
      <c r="I45" s="118">
        <f>SUM(I39:I44)</f>
        <v>3.5300000000000002</v>
      </c>
      <c r="J45" s="118">
        <f>SUM(J39:J44)</f>
        <v>1.7400000000000002</v>
      </c>
      <c r="K45" s="118">
        <f>SUM(K39:K44)</f>
        <v>0.125</v>
      </c>
      <c r="L45" s="118">
        <f>SUM(L39:L44)</f>
        <v>509.92</v>
      </c>
      <c r="M45" s="118">
        <f>SUM(M39:M44)</f>
        <v>700.95</v>
      </c>
      <c r="N45" s="118">
        <f>SUM(N39:N44)</f>
        <v>95.21000000000001</v>
      </c>
      <c r="O45" s="118">
        <f>SUM(O39:O44)</f>
        <v>6.12</v>
      </c>
    </row>
    <row r="46" spans="1:15" ht="70.5">
      <c r="A46" s="149" t="s">
        <v>10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1:15" ht="70.5">
      <c r="A47" s="115" t="s">
        <v>111</v>
      </c>
      <c r="B47" s="116" t="s">
        <v>161</v>
      </c>
      <c r="C47" s="117" t="s">
        <v>42</v>
      </c>
      <c r="D47" s="118">
        <v>1.63</v>
      </c>
      <c r="E47" s="118">
        <v>4.35</v>
      </c>
      <c r="F47" s="118">
        <v>8.07</v>
      </c>
      <c r="G47" s="118">
        <v>81.6</v>
      </c>
      <c r="H47" s="118">
        <v>0.04</v>
      </c>
      <c r="I47" s="118">
        <v>9.47</v>
      </c>
      <c r="J47" s="118">
        <v>2.21</v>
      </c>
      <c r="K47" s="118">
        <v>0</v>
      </c>
      <c r="L47" s="118">
        <v>25.28</v>
      </c>
      <c r="M47" s="118">
        <v>36.65</v>
      </c>
      <c r="N47" s="118">
        <v>19.26</v>
      </c>
      <c r="O47" s="118">
        <v>1.14</v>
      </c>
    </row>
    <row r="48" spans="1:15" ht="141">
      <c r="A48" s="115">
        <v>28</v>
      </c>
      <c r="B48" s="116" t="s">
        <v>105</v>
      </c>
      <c r="C48" s="117" t="s">
        <v>124</v>
      </c>
      <c r="D48" s="118">
        <v>2.32</v>
      </c>
      <c r="E48" s="118">
        <v>4.11</v>
      </c>
      <c r="F48" s="118">
        <v>20.45</v>
      </c>
      <c r="G48" s="118">
        <v>120</v>
      </c>
      <c r="H48" s="118">
        <v>0.1</v>
      </c>
      <c r="I48" s="118">
        <v>7.78</v>
      </c>
      <c r="J48" s="118">
        <v>0.23</v>
      </c>
      <c r="K48" s="118">
        <v>0</v>
      </c>
      <c r="L48" s="118">
        <v>24.06</v>
      </c>
      <c r="M48" s="118">
        <v>78.9</v>
      </c>
      <c r="N48" s="118">
        <v>26.94</v>
      </c>
      <c r="O48" s="118">
        <v>1.02</v>
      </c>
    </row>
    <row r="49" spans="1:15" ht="70.5">
      <c r="A49" s="115">
        <v>12</v>
      </c>
      <c r="B49" s="116" t="s">
        <v>102</v>
      </c>
      <c r="C49" s="117" t="s">
        <v>65</v>
      </c>
      <c r="D49" s="118">
        <v>14.32</v>
      </c>
      <c r="E49" s="118">
        <v>17.26</v>
      </c>
      <c r="F49" s="118">
        <v>14.4</v>
      </c>
      <c r="G49" s="118">
        <v>270</v>
      </c>
      <c r="H49" s="118">
        <v>0.08</v>
      </c>
      <c r="I49" s="118">
        <v>3.62</v>
      </c>
      <c r="J49" s="118">
        <v>5.38</v>
      </c>
      <c r="K49" s="118">
        <v>0</v>
      </c>
      <c r="L49" s="118">
        <v>18.02</v>
      </c>
      <c r="M49" s="118">
        <v>146.76</v>
      </c>
      <c r="N49" s="118">
        <v>27.36</v>
      </c>
      <c r="O49" s="46">
        <v>1.26</v>
      </c>
    </row>
    <row r="50" spans="1:15" ht="141">
      <c r="A50" s="115">
        <v>16</v>
      </c>
      <c r="B50" s="116" t="s">
        <v>95</v>
      </c>
      <c r="C50" s="117" t="s">
        <v>61</v>
      </c>
      <c r="D50" s="118">
        <v>3.24</v>
      </c>
      <c r="E50" s="118">
        <v>7.58</v>
      </c>
      <c r="F50" s="118">
        <v>18.87</v>
      </c>
      <c r="G50" s="118">
        <v>150</v>
      </c>
      <c r="H50" s="118">
        <v>0.04</v>
      </c>
      <c r="I50" s="118">
        <v>2.43</v>
      </c>
      <c r="J50" s="118">
        <v>0.47</v>
      </c>
      <c r="K50" s="118">
        <v>0</v>
      </c>
      <c r="L50" s="118">
        <v>11.35</v>
      </c>
      <c r="M50" s="118">
        <v>39.02</v>
      </c>
      <c r="N50" s="118">
        <v>18.99</v>
      </c>
      <c r="O50" s="118">
        <v>0.69</v>
      </c>
    </row>
    <row r="51" spans="1:15" ht="70.5">
      <c r="A51" s="115">
        <v>17</v>
      </c>
      <c r="B51" s="116" t="s">
        <v>47</v>
      </c>
      <c r="C51" s="120">
        <v>200</v>
      </c>
      <c r="D51" s="118">
        <v>0.73</v>
      </c>
      <c r="E51" s="118">
        <v>0</v>
      </c>
      <c r="F51" s="118">
        <v>30.69</v>
      </c>
      <c r="G51" s="118">
        <v>130</v>
      </c>
      <c r="H51" s="118">
        <v>0.01</v>
      </c>
      <c r="I51" s="118">
        <v>0.66</v>
      </c>
      <c r="J51" s="118">
        <v>0.13</v>
      </c>
      <c r="K51" s="118">
        <v>0.01</v>
      </c>
      <c r="L51" s="118">
        <v>73.74</v>
      </c>
      <c r="M51" s="118">
        <v>25.41</v>
      </c>
      <c r="N51" s="118">
        <v>9.9</v>
      </c>
      <c r="O51" s="118">
        <v>2.03</v>
      </c>
    </row>
    <row r="52" spans="1:15" ht="70.5">
      <c r="A52" s="115" t="s">
        <v>38</v>
      </c>
      <c r="B52" s="116" t="s">
        <v>35</v>
      </c>
      <c r="C52" s="115">
        <v>65</v>
      </c>
      <c r="D52" s="115">
        <v>5.2</v>
      </c>
      <c r="E52" s="115">
        <v>0.98</v>
      </c>
      <c r="F52" s="115">
        <v>24.64</v>
      </c>
      <c r="G52" s="115">
        <v>135.2</v>
      </c>
      <c r="H52" s="115">
        <v>0.16</v>
      </c>
      <c r="I52" s="115">
        <v>0</v>
      </c>
      <c r="J52" s="115">
        <v>1.46</v>
      </c>
      <c r="K52" s="115">
        <v>0</v>
      </c>
      <c r="L52" s="115">
        <v>21.45</v>
      </c>
      <c r="M52" s="115">
        <v>151.36</v>
      </c>
      <c r="N52" s="115">
        <v>42.9</v>
      </c>
      <c r="O52" s="115">
        <v>2.86</v>
      </c>
    </row>
    <row r="53" spans="1:15" ht="70.5">
      <c r="A53" s="115" t="s">
        <v>38</v>
      </c>
      <c r="B53" s="116" t="s">
        <v>9</v>
      </c>
      <c r="C53" s="115">
        <v>30</v>
      </c>
      <c r="D53" s="115">
        <v>1.47</v>
      </c>
      <c r="E53" s="115">
        <v>0.3</v>
      </c>
      <c r="F53" s="115">
        <v>13.44</v>
      </c>
      <c r="G53" s="115">
        <v>60</v>
      </c>
      <c r="H53" s="115">
        <v>0.027</v>
      </c>
      <c r="I53" s="115">
        <v>0</v>
      </c>
      <c r="J53" s="115">
        <v>0</v>
      </c>
      <c r="K53" s="115">
        <v>0</v>
      </c>
      <c r="L53" s="115">
        <v>5.4</v>
      </c>
      <c r="M53" s="115">
        <v>27.6</v>
      </c>
      <c r="N53" s="115">
        <v>6</v>
      </c>
      <c r="O53" s="115">
        <v>0.87</v>
      </c>
    </row>
    <row r="54" spans="1:15" ht="70.5">
      <c r="A54" s="115"/>
      <c r="B54" s="116" t="s">
        <v>36</v>
      </c>
      <c r="C54" s="117"/>
      <c r="D54" s="118">
        <f>D47+D48+D49+D50+D51+D52+D53</f>
        <v>28.909999999999997</v>
      </c>
      <c r="E54" s="118">
        <f aca="true" t="shared" si="6" ref="E54:O54">E47+E48+E49+E50+E51+E52+E53</f>
        <v>34.58</v>
      </c>
      <c r="F54" s="118">
        <f t="shared" si="6"/>
        <v>130.56</v>
      </c>
      <c r="G54" s="118">
        <f t="shared" si="6"/>
        <v>946.8</v>
      </c>
      <c r="H54" s="118">
        <f t="shared" si="6"/>
        <v>0.4570000000000001</v>
      </c>
      <c r="I54" s="118">
        <f t="shared" si="6"/>
        <v>23.96</v>
      </c>
      <c r="J54" s="118">
        <f t="shared" si="6"/>
        <v>9.880000000000003</v>
      </c>
      <c r="K54" s="118">
        <f t="shared" si="6"/>
        <v>0.01</v>
      </c>
      <c r="L54" s="118">
        <f t="shared" si="6"/>
        <v>179.29999999999998</v>
      </c>
      <c r="M54" s="118">
        <f t="shared" si="6"/>
        <v>505.70000000000005</v>
      </c>
      <c r="N54" s="118">
        <f t="shared" si="6"/>
        <v>151.35</v>
      </c>
      <c r="O54" s="118">
        <f t="shared" si="6"/>
        <v>9.869999999999997</v>
      </c>
    </row>
    <row r="55" spans="1:15" ht="70.5">
      <c r="A55" s="149" t="s">
        <v>165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71.25" customHeight="1">
      <c r="A56" s="115">
        <v>34</v>
      </c>
      <c r="B56" s="116" t="s">
        <v>169</v>
      </c>
      <c r="C56" s="117" t="s">
        <v>32</v>
      </c>
      <c r="D56" s="118">
        <v>1.04</v>
      </c>
      <c r="E56" s="118">
        <v>0</v>
      </c>
      <c r="F56" s="118">
        <v>30.96</v>
      </c>
      <c r="G56" s="118">
        <v>27</v>
      </c>
      <c r="H56" s="118">
        <v>0.02</v>
      </c>
      <c r="I56" s="118">
        <v>0.8</v>
      </c>
      <c r="J56" s="118">
        <v>1.1</v>
      </c>
      <c r="K56" s="118">
        <v>0</v>
      </c>
      <c r="L56" s="118">
        <v>32.6</v>
      </c>
      <c r="M56" s="118">
        <v>29.2</v>
      </c>
      <c r="N56" s="118">
        <v>21</v>
      </c>
      <c r="O56" s="118">
        <v>0.7</v>
      </c>
    </row>
    <row r="57" spans="1:15" ht="70.5">
      <c r="A57" s="115" t="s">
        <v>38</v>
      </c>
      <c r="B57" s="116" t="s">
        <v>167</v>
      </c>
      <c r="C57" s="117" t="s">
        <v>179</v>
      </c>
      <c r="D57" s="118">
        <v>1.5</v>
      </c>
      <c r="E57" s="118">
        <v>1.41</v>
      </c>
      <c r="F57" s="118">
        <v>22.5</v>
      </c>
      <c r="G57" s="118">
        <v>109.8</v>
      </c>
      <c r="H57" s="118">
        <v>0.03</v>
      </c>
      <c r="I57" s="118">
        <v>0</v>
      </c>
      <c r="J57" s="118">
        <v>0.72</v>
      </c>
      <c r="K57" s="118">
        <v>0</v>
      </c>
      <c r="L57" s="118">
        <v>3.3</v>
      </c>
      <c r="M57" s="118">
        <v>15</v>
      </c>
      <c r="N57" s="118">
        <v>2.7</v>
      </c>
      <c r="O57" s="118">
        <v>0.24</v>
      </c>
    </row>
    <row r="58" spans="1:15" ht="70.5">
      <c r="A58" s="115"/>
      <c r="B58" s="116" t="s">
        <v>36</v>
      </c>
      <c r="C58" s="115"/>
      <c r="D58" s="118">
        <f aca="true" t="shared" si="7" ref="D58:O58">D56+D57</f>
        <v>2.54</v>
      </c>
      <c r="E58" s="118">
        <f t="shared" si="7"/>
        <v>1.41</v>
      </c>
      <c r="F58" s="118">
        <f t="shared" si="7"/>
        <v>53.46</v>
      </c>
      <c r="G58" s="118">
        <f t="shared" si="7"/>
        <v>136.8</v>
      </c>
      <c r="H58" s="118">
        <f t="shared" si="7"/>
        <v>0.05</v>
      </c>
      <c r="I58" s="118">
        <f t="shared" si="7"/>
        <v>0.8</v>
      </c>
      <c r="J58" s="118">
        <f t="shared" si="7"/>
        <v>1.82</v>
      </c>
      <c r="K58" s="118">
        <f t="shared" si="7"/>
        <v>0</v>
      </c>
      <c r="L58" s="118">
        <f t="shared" si="7"/>
        <v>35.9</v>
      </c>
      <c r="M58" s="118">
        <f t="shared" si="7"/>
        <v>44.2</v>
      </c>
      <c r="N58" s="118">
        <f t="shared" si="7"/>
        <v>23.7</v>
      </c>
      <c r="O58" s="118">
        <f t="shared" si="7"/>
        <v>0.94</v>
      </c>
    </row>
    <row r="59" spans="1:15" ht="70.5">
      <c r="A59" s="115"/>
      <c r="B59" s="116"/>
      <c r="C59" s="117"/>
      <c r="D59" s="111" t="s">
        <v>1</v>
      </c>
      <c r="E59" s="111" t="s">
        <v>2</v>
      </c>
      <c r="F59" s="111" t="s">
        <v>3</v>
      </c>
      <c r="G59" s="111" t="s">
        <v>4</v>
      </c>
      <c r="H59" s="111" t="s">
        <v>34</v>
      </c>
      <c r="I59" s="111" t="s">
        <v>6</v>
      </c>
      <c r="J59" s="111" t="s">
        <v>48</v>
      </c>
      <c r="K59" s="111" t="s">
        <v>28</v>
      </c>
      <c r="L59" s="111" t="s">
        <v>29</v>
      </c>
      <c r="M59" s="111" t="s">
        <v>30</v>
      </c>
      <c r="N59" s="111" t="s">
        <v>31</v>
      </c>
      <c r="O59" s="111" t="s">
        <v>5</v>
      </c>
    </row>
    <row r="60" spans="1:15" ht="70.5">
      <c r="A60" s="115"/>
      <c r="B60" s="121" t="s">
        <v>11</v>
      </c>
      <c r="C60" s="117"/>
      <c r="D60" s="118">
        <f aca="true" t="shared" si="8" ref="D60:O60">D45+D54+D58</f>
        <v>59.83</v>
      </c>
      <c r="E60" s="118">
        <f t="shared" si="8"/>
        <v>67.52</v>
      </c>
      <c r="F60" s="118">
        <f t="shared" si="8"/>
        <v>238.94</v>
      </c>
      <c r="G60" s="118">
        <f t="shared" si="8"/>
        <v>1706.62</v>
      </c>
      <c r="H60" s="118">
        <f t="shared" si="8"/>
        <v>0.7960000000000002</v>
      </c>
      <c r="I60" s="118">
        <f t="shared" si="8"/>
        <v>28.290000000000003</v>
      </c>
      <c r="J60" s="118">
        <f t="shared" si="8"/>
        <v>13.440000000000003</v>
      </c>
      <c r="K60" s="118">
        <f t="shared" si="8"/>
        <v>0.135</v>
      </c>
      <c r="L60" s="118">
        <f t="shared" si="8"/>
        <v>725.12</v>
      </c>
      <c r="M60" s="118">
        <f t="shared" si="8"/>
        <v>1250.8500000000001</v>
      </c>
      <c r="N60" s="118">
        <f t="shared" si="8"/>
        <v>270.26</v>
      </c>
      <c r="O60" s="118">
        <f t="shared" si="8"/>
        <v>16.93</v>
      </c>
    </row>
    <row r="61" spans="1:15" ht="139.5">
      <c r="A61" s="115"/>
      <c r="B61" s="121" t="s">
        <v>136</v>
      </c>
      <c r="C61" s="117"/>
      <c r="D61" s="118">
        <v>46</v>
      </c>
      <c r="E61" s="118">
        <v>47</v>
      </c>
      <c r="F61" s="118">
        <v>185</v>
      </c>
      <c r="G61" s="118">
        <v>1410</v>
      </c>
      <c r="H61" s="118">
        <v>0.72</v>
      </c>
      <c r="I61" s="118">
        <v>36</v>
      </c>
      <c r="J61" s="118">
        <v>6</v>
      </c>
      <c r="K61" s="118">
        <v>0.42</v>
      </c>
      <c r="L61" s="118">
        <v>660</v>
      </c>
      <c r="M61" s="118">
        <v>990</v>
      </c>
      <c r="N61" s="118">
        <v>150</v>
      </c>
      <c r="O61" s="118">
        <v>7.2</v>
      </c>
    </row>
    <row r="62" spans="1:15" ht="139.5">
      <c r="A62" s="112"/>
      <c r="B62" s="122" t="s">
        <v>12</v>
      </c>
      <c r="C62" s="111"/>
      <c r="D62" s="118">
        <f aca="true" t="shared" si="9" ref="D62:O62">D60*100/D61</f>
        <v>130.06521739130434</v>
      </c>
      <c r="E62" s="118">
        <f t="shared" si="9"/>
        <v>143.6595744680851</v>
      </c>
      <c r="F62" s="118">
        <f t="shared" si="9"/>
        <v>129.15675675675675</v>
      </c>
      <c r="G62" s="118">
        <f t="shared" si="9"/>
        <v>121.03687943262412</v>
      </c>
      <c r="H62" s="118">
        <f t="shared" si="9"/>
        <v>110.55555555555557</v>
      </c>
      <c r="I62" s="118">
        <f t="shared" si="9"/>
        <v>78.58333333333334</v>
      </c>
      <c r="J62" s="118">
        <f t="shared" si="9"/>
        <v>224.00000000000003</v>
      </c>
      <c r="K62" s="118">
        <f t="shared" si="9"/>
        <v>32.142857142857146</v>
      </c>
      <c r="L62" s="118">
        <f t="shared" si="9"/>
        <v>109.86666666666666</v>
      </c>
      <c r="M62" s="118">
        <f t="shared" si="9"/>
        <v>126.34848484848486</v>
      </c>
      <c r="N62" s="118">
        <f t="shared" si="9"/>
        <v>180.17333333333335</v>
      </c>
      <c r="O62" s="118">
        <f t="shared" si="9"/>
        <v>235.13888888888889</v>
      </c>
    </row>
    <row r="63" spans="1:15" ht="70.5">
      <c r="A63" s="149" t="s">
        <v>175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ht="70.5">
      <c r="A64" s="149" t="s">
        <v>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ht="70.5">
      <c r="A65" s="151" t="s">
        <v>37</v>
      </c>
      <c r="B65" s="149" t="s">
        <v>22</v>
      </c>
      <c r="C65" s="152" t="s">
        <v>23</v>
      </c>
      <c r="D65" s="149" t="s">
        <v>24</v>
      </c>
      <c r="E65" s="149"/>
      <c r="F65" s="149"/>
      <c r="G65" s="149" t="s">
        <v>25</v>
      </c>
      <c r="H65" s="149" t="s">
        <v>26</v>
      </c>
      <c r="I65" s="149"/>
      <c r="J65" s="149"/>
      <c r="K65" s="149"/>
      <c r="L65" s="149" t="s">
        <v>27</v>
      </c>
      <c r="M65" s="149"/>
      <c r="N65" s="149"/>
      <c r="O65" s="149"/>
    </row>
    <row r="66" spans="1:15" ht="70.5">
      <c r="A66" s="151"/>
      <c r="B66" s="149"/>
      <c r="C66" s="152"/>
      <c r="D66" s="111" t="s">
        <v>1</v>
      </c>
      <c r="E66" s="111" t="s">
        <v>2</v>
      </c>
      <c r="F66" s="111" t="s">
        <v>3</v>
      </c>
      <c r="G66" s="149"/>
      <c r="H66" s="111" t="s">
        <v>34</v>
      </c>
      <c r="I66" s="111" t="s">
        <v>6</v>
      </c>
      <c r="J66" s="111" t="s">
        <v>48</v>
      </c>
      <c r="K66" s="111" t="s">
        <v>28</v>
      </c>
      <c r="L66" s="111" t="s">
        <v>29</v>
      </c>
      <c r="M66" s="111" t="s">
        <v>30</v>
      </c>
      <c r="N66" s="111" t="s">
        <v>31</v>
      </c>
      <c r="O66" s="111" t="s">
        <v>5</v>
      </c>
    </row>
    <row r="67" spans="1:15" ht="70.5">
      <c r="A67" s="112">
        <v>1</v>
      </c>
      <c r="B67" s="113">
        <v>2</v>
      </c>
      <c r="C67" s="114">
        <v>3</v>
      </c>
      <c r="D67" s="113">
        <v>4</v>
      </c>
      <c r="E67" s="113">
        <v>5</v>
      </c>
      <c r="F67" s="113">
        <v>6</v>
      </c>
      <c r="G67" s="113">
        <v>7</v>
      </c>
      <c r="H67" s="113">
        <v>8</v>
      </c>
      <c r="I67" s="113">
        <v>9</v>
      </c>
      <c r="J67" s="113">
        <v>10</v>
      </c>
      <c r="K67" s="113">
        <v>11</v>
      </c>
      <c r="L67" s="113">
        <v>12</v>
      </c>
      <c r="M67" s="113">
        <v>13</v>
      </c>
      <c r="N67" s="113">
        <v>14</v>
      </c>
      <c r="O67" s="113">
        <v>15</v>
      </c>
    </row>
    <row r="68" spans="1:15" ht="70.5">
      <c r="A68" s="149" t="s">
        <v>7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1:15" ht="141">
      <c r="A69" s="115">
        <v>24</v>
      </c>
      <c r="B69" s="116" t="s">
        <v>141</v>
      </c>
      <c r="C69" s="117" t="s">
        <v>61</v>
      </c>
      <c r="D69" s="118">
        <v>8.56</v>
      </c>
      <c r="E69" s="118">
        <v>5.85</v>
      </c>
      <c r="F69" s="118">
        <v>38.67</v>
      </c>
      <c r="G69" s="118">
        <v>240</v>
      </c>
      <c r="H69" s="118">
        <v>0.1</v>
      </c>
      <c r="I69" s="118">
        <v>0</v>
      </c>
      <c r="J69" s="118">
        <v>0.47</v>
      </c>
      <c r="K69" s="118">
        <v>0.02</v>
      </c>
      <c r="L69" s="118">
        <v>25.52</v>
      </c>
      <c r="M69" s="118">
        <v>205.18</v>
      </c>
      <c r="N69" s="118">
        <v>135.89</v>
      </c>
      <c r="O69" s="118">
        <v>4.63</v>
      </c>
    </row>
    <row r="70" spans="1:15" ht="141">
      <c r="A70" s="115">
        <v>19</v>
      </c>
      <c r="B70" s="116" t="s">
        <v>145</v>
      </c>
      <c r="C70" s="115">
        <v>70</v>
      </c>
      <c r="D70" s="115">
        <v>7.7</v>
      </c>
      <c r="E70" s="115">
        <v>16.73</v>
      </c>
      <c r="F70" s="115">
        <v>1.12</v>
      </c>
      <c r="G70" s="115">
        <v>186</v>
      </c>
      <c r="H70" s="115">
        <v>0</v>
      </c>
      <c r="I70" s="119">
        <v>0</v>
      </c>
      <c r="J70" s="119">
        <v>0.35</v>
      </c>
      <c r="K70" s="115">
        <v>0</v>
      </c>
      <c r="L70" s="115">
        <v>24.5</v>
      </c>
      <c r="M70" s="115">
        <v>111.3</v>
      </c>
      <c r="N70" s="115">
        <v>14</v>
      </c>
      <c r="O70" s="115">
        <v>1.26</v>
      </c>
    </row>
    <row r="71" spans="1:15" ht="111.75" customHeight="1">
      <c r="A71" s="115">
        <v>57</v>
      </c>
      <c r="B71" s="116" t="s">
        <v>8</v>
      </c>
      <c r="C71" s="115">
        <v>200</v>
      </c>
      <c r="D71" s="115">
        <v>0.1</v>
      </c>
      <c r="E71" s="115">
        <v>0.03</v>
      </c>
      <c r="F71" s="115">
        <v>16</v>
      </c>
      <c r="G71" s="115">
        <v>65</v>
      </c>
      <c r="H71" s="115">
        <v>0</v>
      </c>
      <c r="I71" s="119">
        <v>0</v>
      </c>
      <c r="J71" s="119">
        <v>0</v>
      </c>
      <c r="K71" s="115">
        <v>0</v>
      </c>
      <c r="L71" s="115">
        <v>2.95</v>
      </c>
      <c r="M71" s="115">
        <v>4.12</v>
      </c>
      <c r="N71" s="115">
        <v>2.2</v>
      </c>
      <c r="O71" s="115">
        <v>0.46</v>
      </c>
    </row>
    <row r="72" spans="1:15" ht="70.5">
      <c r="A72" s="115" t="s">
        <v>38</v>
      </c>
      <c r="B72" s="116" t="s">
        <v>9</v>
      </c>
      <c r="C72" s="115">
        <v>20</v>
      </c>
      <c r="D72" s="115">
        <v>0.98</v>
      </c>
      <c r="E72" s="115">
        <v>0.2</v>
      </c>
      <c r="F72" s="115">
        <v>8.95</v>
      </c>
      <c r="G72" s="115">
        <v>40</v>
      </c>
      <c r="H72" s="115">
        <v>0.016</v>
      </c>
      <c r="I72" s="115">
        <v>0</v>
      </c>
      <c r="J72" s="115">
        <v>0</v>
      </c>
      <c r="K72" s="115">
        <v>0</v>
      </c>
      <c r="L72" s="115">
        <v>3.6</v>
      </c>
      <c r="M72" s="115">
        <v>18.4</v>
      </c>
      <c r="N72" s="115">
        <v>4</v>
      </c>
      <c r="O72" s="115">
        <v>0.58</v>
      </c>
    </row>
    <row r="73" spans="1:15" ht="70.5">
      <c r="A73" s="115" t="s">
        <v>38</v>
      </c>
      <c r="B73" s="116" t="s">
        <v>96</v>
      </c>
      <c r="C73" s="115">
        <v>25</v>
      </c>
      <c r="D73" s="115">
        <v>2</v>
      </c>
      <c r="E73" s="115">
        <v>0.38</v>
      </c>
      <c r="F73" s="115">
        <v>9.48</v>
      </c>
      <c r="G73" s="115">
        <v>52</v>
      </c>
      <c r="H73" s="115">
        <v>0.07</v>
      </c>
      <c r="I73" s="115">
        <v>0</v>
      </c>
      <c r="J73" s="115">
        <v>0.58</v>
      </c>
      <c r="K73" s="115">
        <v>0</v>
      </c>
      <c r="L73" s="115">
        <v>8.25</v>
      </c>
      <c r="M73" s="115">
        <v>58.5</v>
      </c>
      <c r="N73" s="115">
        <v>16.5</v>
      </c>
      <c r="O73" s="115">
        <v>1.1</v>
      </c>
    </row>
    <row r="74" spans="1:15" s="20" customFormat="1" ht="70.5">
      <c r="A74" s="115"/>
      <c r="B74" s="116" t="s">
        <v>36</v>
      </c>
      <c r="C74" s="120"/>
      <c r="D74" s="118">
        <f aca="true" t="shared" si="10" ref="D74:O74">SUM(D69:D73)</f>
        <v>19.340000000000003</v>
      </c>
      <c r="E74" s="118">
        <f t="shared" si="10"/>
        <v>23.189999999999998</v>
      </c>
      <c r="F74" s="118">
        <f t="shared" si="10"/>
        <v>74.22</v>
      </c>
      <c r="G74" s="118">
        <f t="shared" si="10"/>
        <v>583</v>
      </c>
      <c r="H74" s="118">
        <f t="shared" si="10"/>
        <v>0.186</v>
      </c>
      <c r="I74" s="118">
        <f t="shared" si="10"/>
        <v>0</v>
      </c>
      <c r="J74" s="118">
        <f t="shared" si="10"/>
        <v>1.4</v>
      </c>
      <c r="K74" s="118">
        <f t="shared" si="10"/>
        <v>0.02</v>
      </c>
      <c r="L74" s="118">
        <f t="shared" si="10"/>
        <v>64.82</v>
      </c>
      <c r="M74" s="118">
        <f t="shared" si="10"/>
        <v>397.5</v>
      </c>
      <c r="N74" s="118">
        <f t="shared" si="10"/>
        <v>172.58999999999997</v>
      </c>
      <c r="O74" s="118">
        <f t="shared" si="10"/>
        <v>8.03</v>
      </c>
    </row>
    <row r="75" spans="1:15" ht="70.5">
      <c r="A75" s="149" t="s">
        <v>10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1:15" ht="141">
      <c r="A76" s="115">
        <v>4</v>
      </c>
      <c r="B76" s="116" t="s">
        <v>159</v>
      </c>
      <c r="C76" s="115">
        <v>50</v>
      </c>
      <c r="D76" s="115">
        <v>0.8</v>
      </c>
      <c r="E76" s="115">
        <v>0.1</v>
      </c>
      <c r="F76" s="115">
        <v>1.6</v>
      </c>
      <c r="G76" s="115">
        <v>13</v>
      </c>
      <c r="H76" s="115">
        <v>0.02</v>
      </c>
      <c r="I76" s="115">
        <v>5</v>
      </c>
      <c r="J76" s="115">
        <v>0.1</v>
      </c>
      <c r="K76" s="115">
        <v>0</v>
      </c>
      <c r="L76" s="115">
        <v>23</v>
      </c>
      <c r="M76" s="115">
        <v>24</v>
      </c>
      <c r="N76" s="115">
        <v>14</v>
      </c>
      <c r="O76" s="115">
        <v>0.6</v>
      </c>
    </row>
    <row r="77" spans="1:15" ht="141">
      <c r="A77" s="115">
        <v>22</v>
      </c>
      <c r="B77" s="116" t="s">
        <v>125</v>
      </c>
      <c r="C77" s="117" t="s">
        <v>124</v>
      </c>
      <c r="D77" s="118">
        <v>1.62</v>
      </c>
      <c r="E77" s="118">
        <v>3.89</v>
      </c>
      <c r="F77" s="118">
        <v>9.2</v>
      </c>
      <c r="G77" s="118">
        <v>92</v>
      </c>
      <c r="H77" s="118">
        <v>0.04</v>
      </c>
      <c r="I77" s="118">
        <v>5.97</v>
      </c>
      <c r="J77" s="118">
        <v>0.21</v>
      </c>
      <c r="K77" s="118">
        <v>0</v>
      </c>
      <c r="L77" s="118">
        <v>29.88</v>
      </c>
      <c r="M77" s="118">
        <v>49.5</v>
      </c>
      <c r="N77" s="118">
        <v>22.63</v>
      </c>
      <c r="O77" s="118">
        <v>1.05</v>
      </c>
    </row>
    <row r="78" spans="1:15" ht="141">
      <c r="A78" s="115">
        <v>51</v>
      </c>
      <c r="B78" s="116" t="s">
        <v>127</v>
      </c>
      <c r="C78" s="120">
        <v>100</v>
      </c>
      <c r="D78" s="118">
        <v>9.73</v>
      </c>
      <c r="E78" s="118">
        <v>4.96</v>
      </c>
      <c r="F78" s="118">
        <v>43.73</v>
      </c>
      <c r="G78" s="118">
        <v>105</v>
      </c>
      <c r="H78" s="118">
        <v>0.08</v>
      </c>
      <c r="I78" s="118">
        <v>4.38</v>
      </c>
      <c r="J78" s="118">
        <v>2.18</v>
      </c>
      <c r="K78" s="118">
        <v>0.01</v>
      </c>
      <c r="L78" s="118">
        <v>38</v>
      </c>
      <c r="M78" s="118">
        <v>164.48</v>
      </c>
      <c r="N78" s="118">
        <v>44.51</v>
      </c>
      <c r="O78" s="46">
        <v>0.86</v>
      </c>
    </row>
    <row r="79" spans="1:15" ht="70.5">
      <c r="A79" s="115">
        <v>41</v>
      </c>
      <c r="B79" s="116" t="s">
        <v>121</v>
      </c>
      <c r="C79" s="120">
        <v>150</v>
      </c>
      <c r="D79" s="118">
        <v>3.69</v>
      </c>
      <c r="E79" s="118">
        <v>5.48</v>
      </c>
      <c r="F79" s="118">
        <v>30.04</v>
      </c>
      <c r="G79" s="118">
        <v>209</v>
      </c>
      <c r="H79" s="118">
        <v>0.02</v>
      </c>
      <c r="I79" s="118">
        <v>0</v>
      </c>
      <c r="J79" s="118">
        <v>0.19</v>
      </c>
      <c r="K79" s="118">
        <v>0.02</v>
      </c>
      <c r="L79" s="118">
        <v>1.38</v>
      </c>
      <c r="M79" s="118">
        <v>61.49</v>
      </c>
      <c r="N79" s="118">
        <v>19.17</v>
      </c>
      <c r="O79" s="118">
        <v>0.52</v>
      </c>
    </row>
    <row r="80" spans="1:15" ht="70.5">
      <c r="A80" s="115">
        <v>25</v>
      </c>
      <c r="B80" s="116" t="s">
        <v>44</v>
      </c>
      <c r="C80" s="120">
        <v>200</v>
      </c>
      <c r="D80" s="118">
        <v>1</v>
      </c>
      <c r="E80" s="118">
        <v>0.2</v>
      </c>
      <c r="F80" s="118">
        <v>20</v>
      </c>
      <c r="G80" s="118">
        <v>65.8</v>
      </c>
      <c r="H80" s="118">
        <v>0.02</v>
      </c>
      <c r="I80" s="118">
        <v>4</v>
      </c>
      <c r="J80" s="118">
        <v>0.2</v>
      </c>
      <c r="K80" s="118">
        <v>0</v>
      </c>
      <c r="L80" s="118">
        <v>14</v>
      </c>
      <c r="M80" s="118">
        <v>14</v>
      </c>
      <c r="N80" s="118">
        <v>8</v>
      </c>
      <c r="O80" s="118">
        <v>2.8</v>
      </c>
    </row>
    <row r="81" spans="1:15" ht="70.5">
      <c r="A81" s="115" t="s">
        <v>38</v>
      </c>
      <c r="B81" s="116" t="s">
        <v>35</v>
      </c>
      <c r="C81" s="115">
        <v>65</v>
      </c>
      <c r="D81" s="115">
        <v>5.2</v>
      </c>
      <c r="E81" s="115">
        <v>0.98</v>
      </c>
      <c r="F81" s="115">
        <v>24.64</v>
      </c>
      <c r="G81" s="115">
        <v>135.2</v>
      </c>
      <c r="H81" s="115">
        <v>0.16</v>
      </c>
      <c r="I81" s="115">
        <v>0</v>
      </c>
      <c r="J81" s="115">
        <v>1.46</v>
      </c>
      <c r="K81" s="115">
        <v>0</v>
      </c>
      <c r="L81" s="115">
        <v>21.45</v>
      </c>
      <c r="M81" s="115">
        <v>151.36</v>
      </c>
      <c r="N81" s="115">
        <v>42.9</v>
      </c>
      <c r="O81" s="115">
        <v>2.86</v>
      </c>
    </row>
    <row r="82" spans="1:15" ht="70.5">
      <c r="A82" s="115" t="s">
        <v>38</v>
      </c>
      <c r="B82" s="116" t="s">
        <v>9</v>
      </c>
      <c r="C82" s="115">
        <v>30</v>
      </c>
      <c r="D82" s="115">
        <v>1.47</v>
      </c>
      <c r="E82" s="115">
        <v>0.3</v>
      </c>
      <c r="F82" s="115">
        <v>13.44</v>
      </c>
      <c r="G82" s="115">
        <v>60</v>
      </c>
      <c r="H82" s="115">
        <v>0.027</v>
      </c>
      <c r="I82" s="115">
        <v>0</v>
      </c>
      <c r="J82" s="115">
        <v>0</v>
      </c>
      <c r="K82" s="115">
        <v>0</v>
      </c>
      <c r="L82" s="115">
        <v>5.4</v>
      </c>
      <c r="M82" s="115">
        <v>27.6</v>
      </c>
      <c r="N82" s="115">
        <v>6</v>
      </c>
      <c r="O82" s="115">
        <v>0.87</v>
      </c>
    </row>
    <row r="83" spans="1:15" ht="70.5">
      <c r="A83" s="115"/>
      <c r="B83" s="116" t="s">
        <v>36</v>
      </c>
      <c r="C83" s="117"/>
      <c r="D83" s="118">
        <f aca="true" t="shared" si="11" ref="D83:O83">SUM(D76:D82)</f>
        <v>23.509999999999998</v>
      </c>
      <c r="E83" s="118">
        <f t="shared" si="11"/>
        <v>15.91</v>
      </c>
      <c r="F83" s="118">
        <f t="shared" si="11"/>
        <v>142.64999999999998</v>
      </c>
      <c r="G83" s="118">
        <f t="shared" si="11"/>
        <v>680</v>
      </c>
      <c r="H83" s="118">
        <f t="shared" si="11"/>
        <v>0.367</v>
      </c>
      <c r="I83" s="118">
        <f t="shared" si="11"/>
        <v>19.349999999999998</v>
      </c>
      <c r="J83" s="118">
        <f t="shared" si="11"/>
        <v>4.34</v>
      </c>
      <c r="K83" s="118">
        <f t="shared" si="11"/>
        <v>0.03</v>
      </c>
      <c r="L83" s="118">
        <f t="shared" si="11"/>
        <v>133.10999999999999</v>
      </c>
      <c r="M83" s="118">
        <f t="shared" si="11"/>
        <v>492.43</v>
      </c>
      <c r="N83" s="118">
        <f t="shared" si="11"/>
        <v>157.20999999999998</v>
      </c>
      <c r="O83" s="118">
        <f t="shared" si="11"/>
        <v>9.559999999999999</v>
      </c>
    </row>
    <row r="84" spans="1:15" ht="70.5">
      <c r="A84" s="149" t="s">
        <v>165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1:15" ht="71.25" customHeight="1">
      <c r="A85" s="115">
        <v>8</v>
      </c>
      <c r="B85" s="116" t="s">
        <v>177</v>
      </c>
      <c r="C85" s="117" t="s">
        <v>32</v>
      </c>
      <c r="D85" s="118">
        <v>5.6</v>
      </c>
      <c r="E85" s="118">
        <v>6.4</v>
      </c>
      <c r="F85" s="118">
        <v>9.4</v>
      </c>
      <c r="G85" s="118">
        <v>116</v>
      </c>
      <c r="H85" s="118">
        <v>0.08</v>
      </c>
      <c r="I85" s="118">
        <v>1</v>
      </c>
      <c r="J85" s="118">
        <v>0</v>
      </c>
      <c r="K85" s="118">
        <v>0.04</v>
      </c>
      <c r="L85" s="118">
        <v>240</v>
      </c>
      <c r="M85" s="118">
        <v>180</v>
      </c>
      <c r="N85" s="118">
        <v>28</v>
      </c>
      <c r="O85" s="118">
        <v>0.12</v>
      </c>
    </row>
    <row r="86" spans="1:15" ht="70.5">
      <c r="A86" s="115" t="s">
        <v>38</v>
      </c>
      <c r="B86" s="116" t="s">
        <v>168</v>
      </c>
      <c r="C86" s="117" t="s">
        <v>179</v>
      </c>
      <c r="D86" s="118">
        <v>0.84</v>
      </c>
      <c r="E86" s="118">
        <v>0.99</v>
      </c>
      <c r="F86" s="118">
        <v>23.19</v>
      </c>
      <c r="G86" s="118">
        <v>106.2</v>
      </c>
      <c r="H86" s="118">
        <v>0.01</v>
      </c>
      <c r="I86" s="118">
        <v>0</v>
      </c>
      <c r="J86" s="118">
        <v>0.21</v>
      </c>
      <c r="K86" s="118">
        <v>0.01</v>
      </c>
      <c r="L86" s="118">
        <v>4.8</v>
      </c>
      <c r="M86" s="118">
        <v>10.8</v>
      </c>
      <c r="N86" s="118">
        <v>3</v>
      </c>
      <c r="O86" s="118">
        <v>0.45</v>
      </c>
    </row>
    <row r="87" spans="1:15" ht="70.5">
      <c r="A87" s="115"/>
      <c r="B87" s="116" t="s">
        <v>36</v>
      </c>
      <c r="C87" s="115"/>
      <c r="D87" s="118">
        <f aca="true" t="shared" si="12" ref="D87:O87">D85+D86</f>
        <v>6.4399999999999995</v>
      </c>
      <c r="E87" s="118">
        <f t="shared" si="12"/>
        <v>7.390000000000001</v>
      </c>
      <c r="F87" s="118">
        <f t="shared" si="12"/>
        <v>32.59</v>
      </c>
      <c r="G87" s="118">
        <f t="shared" si="12"/>
        <v>222.2</v>
      </c>
      <c r="H87" s="118">
        <f t="shared" si="12"/>
        <v>0.09</v>
      </c>
      <c r="I87" s="118">
        <f t="shared" si="12"/>
        <v>1</v>
      </c>
      <c r="J87" s="118">
        <f t="shared" si="12"/>
        <v>0.21</v>
      </c>
      <c r="K87" s="118">
        <f t="shared" si="12"/>
        <v>0.05</v>
      </c>
      <c r="L87" s="118">
        <f t="shared" si="12"/>
        <v>244.8</v>
      </c>
      <c r="M87" s="118">
        <f t="shared" si="12"/>
        <v>190.8</v>
      </c>
      <c r="N87" s="118">
        <f t="shared" si="12"/>
        <v>31</v>
      </c>
      <c r="O87" s="118">
        <f t="shared" si="12"/>
        <v>0.5700000000000001</v>
      </c>
    </row>
    <row r="88" spans="1:15" ht="70.5">
      <c r="A88" s="115"/>
      <c r="B88" s="116"/>
      <c r="C88" s="117"/>
      <c r="D88" s="111" t="s">
        <v>1</v>
      </c>
      <c r="E88" s="111" t="s">
        <v>2</v>
      </c>
      <c r="F88" s="111" t="s">
        <v>3</v>
      </c>
      <c r="G88" s="111" t="s">
        <v>4</v>
      </c>
      <c r="H88" s="111" t="s">
        <v>34</v>
      </c>
      <c r="I88" s="111" t="s">
        <v>6</v>
      </c>
      <c r="J88" s="111" t="s">
        <v>48</v>
      </c>
      <c r="K88" s="111" t="s">
        <v>28</v>
      </c>
      <c r="L88" s="111" t="s">
        <v>29</v>
      </c>
      <c r="M88" s="111" t="s">
        <v>30</v>
      </c>
      <c r="N88" s="111" t="s">
        <v>31</v>
      </c>
      <c r="O88" s="111" t="s">
        <v>5</v>
      </c>
    </row>
    <row r="89" spans="1:15" ht="70.5">
      <c r="A89" s="115"/>
      <c r="B89" s="121" t="s">
        <v>11</v>
      </c>
      <c r="C89" s="117"/>
      <c r="D89" s="118">
        <f aca="true" t="shared" si="13" ref="D89:O89">SUM(D74+D83+D87)</f>
        <v>49.29</v>
      </c>
      <c r="E89" s="118">
        <f t="shared" si="13"/>
        <v>46.489999999999995</v>
      </c>
      <c r="F89" s="118">
        <f t="shared" si="13"/>
        <v>249.45999999999998</v>
      </c>
      <c r="G89" s="118">
        <f t="shared" si="13"/>
        <v>1485.2</v>
      </c>
      <c r="H89" s="118">
        <f t="shared" si="13"/>
        <v>0.6429999999999999</v>
      </c>
      <c r="I89" s="118">
        <f t="shared" si="13"/>
        <v>20.349999999999998</v>
      </c>
      <c r="J89" s="118">
        <f t="shared" si="13"/>
        <v>5.95</v>
      </c>
      <c r="K89" s="118">
        <f t="shared" si="13"/>
        <v>0.1</v>
      </c>
      <c r="L89" s="118">
        <f t="shared" si="13"/>
        <v>442.73</v>
      </c>
      <c r="M89" s="118">
        <f t="shared" si="13"/>
        <v>1080.73</v>
      </c>
      <c r="N89" s="118">
        <f t="shared" si="13"/>
        <v>360.79999999999995</v>
      </c>
      <c r="O89" s="118">
        <f t="shared" si="13"/>
        <v>18.159999999999997</v>
      </c>
    </row>
    <row r="90" spans="1:15" ht="139.5">
      <c r="A90" s="115"/>
      <c r="B90" s="121" t="s">
        <v>136</v>
      </c>
      <c r="C90" s="117"/>
      <c r="D90" s="118">
        <v>46</v>
      </c>
      <c r="E90" s="118">
        <v>47</v>
      </c>
      <c r="F90" s="118">
        <v>185</v>
      </c>
      <c r="G90" s="118">
        <v>1410</v>
      </c>
      <c r="H90" s="118">
        <v>0.72</v>
      </c>
      <c r="I90" s="118">
        <v>36</v>
      </c>
      <c r="J90" s="118">
        <v>6</v>
      </c>
      <c r="K90" s="118">
        <v>0.42</v>
      </c>
      <c r="L90" s="118">
        <v>660</v>
      </c>
      <c r="M90" s="118">
        <v>990</v>
      </c>
      <c r="N90" s="118">
        <v>150</v>
      </c>
      <c r="O90" s="118">
        <v>7.2</v>
      </c>
    </row>
    <row r="91" spans="1:15" ht="139.5">
      <c r="A91" s="112"/>
      <c r="B91" s="122" t="s">
        <v>12</v>
      </c>
      <c r="C91" s="111"/>
      <c r="D91" s="118">
        <f aca="true" t="shared" si="14" ref="D91:O91">D89*100/D90</f>
        <v>107.15217391304348</v>
      </c>
      <c r="E91" s="118">
        <f t="shared" si="14"/>
        <v>98.91489361702126</v>
      </c>
      <c r="F91" s="118">
        <f t="shared" si="14"/>
        <v>134.84324324324322</v>
      </c>
      <c r="G91" s="118">
        <f t="shared" si="14"/>
        <v>105.33333333333333</v>
      </c>
      <c r="H91" s="118">
        <f t="shared" si="14"/>
        <v>89.30555555555556</v>
      </c>
      <c r="I91" s="118">
        <f t="shared" si="14"/>
        <v>56.52777777777777</v>
      </c>
      <c r="J91" s="118">
        <f t="shared" si="14"/>
        <v>99.16666666666667</v>
      </c>
      <c r="K91" s="118">
        <f t="shared" si="14"/>
        <v>23.80952380952381</v>
      </c>
      <c r="L91" s="118">
        <f t="shared" si="14"/>
        <v>67.08030303030303</v>
      </c>
      <c r="M91" s="118">
        <f t="shared" si="14"/>
        <v>109.16464646464647</v>
      </c>
      <c r="N91" s="118">
        <f t="shared" si="14"/>
        <v>240.53333333333327</v>
      </c>
      <c r="O91" s="118">
        <f t="shared" si="14"/>
        <v>252.22222222222214</v>
      </c>
    </row>
    <row r="92" spans="1:15" ht="70.5">
      <c r="A92" s="149" t="s">
        <v>175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15" ht="70.5">
      <c r="A93" s="149" t="s">
        <v>16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1:15" ht="70.5">
      <c r="A94" s="151" t="s">
        <v>37</v>
      </c>
      <c r="B94" s="149" t="s">
        <v>22</v>
      </c>
      <c r="C94" s="152" t="s">
        <v>23</v>
      </c>
      <c r="D94" s="149" t="s">
        <v>24</v>
      </c>
      <c r="E94" s="149"/>
      <c r="F94" s="149"/>
      <c r="G94" s="149" t="s">
        <v>25</v>
      </c>
      <c r="H94" s="149" t="s">
        <v>26</v>
      </c>
      <c r="I94" s="149"/>
      <c r="J94" s="149"/>
      <c r="K94" s="149"/>
      <c r="L94" s="149" t="s">
        <v>27</v>
      </c>
      <c r="M94" s="149"/>
      <c r="N94" s="149"/>
      <c r="O94" s="149"/>
    </row>
    <row r="95" spans="1:15" ht="70.5">
      <c r="A95" s="151"/>
      <c r="B95" s="149"/>
      <c r="C95" s="152"/>
      <c r="D95" s="111" t="s">
        <v>1</v>
      </c>
      <c r="E95" s="111" t="s">
        <v>2</v>
      </c>
      <c r="F95" s="111" t="s">
        <v>3</v>
      </c>
      <c r="G95" s="149"/>
      <c r="H95" s="111" t="s">
        <v>34</v>
      </c>
      <c r="I95" s="111" t="s">
        <v>6</v>
      </c>
      <c r="J95" s="111" t="s">
        <v>48</v>
      </c>
      <c r="K95" s="111" t="s">
        <v>28</v>
      </c>
      <c r="L95" s="111" t="s">
        <v>29</v>
      </c>
      <c r="M95" s="111" t="s">
        <v>30</v>
      </c>
      <c r="N95" s="111" t="s">
        <v>31</v>
      </c>
      <c r="O95" s="111" t="s">
        <v>5</v>
      </c>
    </row>
    <row r="96" spans="1:15" ht="70.5">
      <c r="A96" s="112">
        <v>1</v>
      </c>
      <c r="B96" s="113">
        <v>2</v>
      </c>
      <c r="C96" s="114">
        <v>3</v>
      </c>
      <c r="D96" s="113">
        <v>4</v>
      </c>
      <c r="E96" s="113">
        <v>5</v>
      </c>
      <c r="F96" s="113">
        <v>6</v>
      </c>
      <c r="G96" s="113">
        <v>7</v>
      </c>
      <c r="H96" s="113">
        <v>8</v>
      </c>
      <c r="I96" s="113">
        <v>9</v>
      </c>
      <c r="J96" s="113">
        <v>10</v>
      </c>
      <c r="K96" s="113">
        <v>11</v>
      </c>
      <c r="L96" s="113">
        <v>12</v>
      </c>
      <c r="M96" s="113">
        <v>13</v>
      </c>
      <c r="N96" s="113">
        <v>14</v>
      </c>
      <c r="O96" s="113">
        <v>15</v>
      </c>
    </row>
    <row r="97" spans="1:15" ht="70.5">
      <c r="A97" s="149" t="s">
        <v>7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1:15" ht="141">
      <c r="A98" s="115">
        <v>31</v>
      </c>
      <c r="B98" s="116" t="s">
        <v>40</v>
      </c>
      <c r="C98" s="115" t="s">
        <v>180</v>
      </c>
      <c r="D98" s="118">
        <v>23.51</v>
      </c>
      <c r="E98" s="118">
        <v>17.86</v>
      </c>
      <c r="F98" s="118">
        <v>34.21</v>
      </c>
      <c r="G98" s="118">
        <v>406</v>
      </c>
      <c r="H98" s="118">
        <v>0.08</v>
      </c>
      <c r="I98" s="118">
        <v>0.45</v>
      </c>
      <c r="J98" s="118">
        <v>0.59</v>
      </c>
      <c r="K98" s="118">
        <v>0.11</v>
      </c>
      <c r="L98" s="118">
        <v>265.81</v>
      </c>
      <c r="M98" s="118">
        <v>320.32</v>
      </c>
      <c r="N98" s="118">
        <v>35.96</v>
      </c>
      <c r="O98" s="118">
        <v>0.92</v>
      </c>
    </row>
    <row r="99" spans="1:15" ht="70.5">
      <c r="A99" s="115" t="s">
        <v>38</v>
      </c>
      <c r="B99" s="116" t="s">
        <v>9</v>
      </c>
      <c r="C99" s="115">
        <v>20</v>
      </c>
      <c r="D99" s="115">
        <v>0.98</v>
      </c>
      <c r="E99" s="115">
        <v>0.2</v>
      </c>
      <c r="F99" s="115">
        <v>8.95</v>
      </c>
      <c r="G99" s="115">
        <v>40</v>
      </c>
      <c r="H99" s="115">
        <v>0.016</v>
      </c>
      <c r="I99" s="115">
        <v>0</v>
      </c>
      <c r="J99" s="115">
        <v>0</v>
      </c>
      <c r="K99" s="115">
        <v>0</v>
      </c>
      <c r="L99" s="115">
        <v>3.6</v>
      </c>
      <c r="M99" s="115">
        <v>18.4</v>
      </c>
      <c r="N99" s="115">
        <v>4</v>
      </c>
      <c r="O99" s="115">
        <v>0.58</v>
      </c>
    </row>
    <row r="100" spans="1:15" ht="141">
      <c r="A100" s="115">
        <v>32</v>
      </c>
      <c r="B100" s="116" t="s">
        <v>108</v>
      </c>
      <c r="C100" s="115">
        <v>38</v>
      </c>
      <c r="D100" s="115">
        <v>2.32</v>
      </c>
      <c r="E100" s="115">
        <v>0.24</v>
      </c>
      <c r="F100" s="115">
        <v>20.26</v>
      </c>
      <c r="G100" s="115">
        <v>91</v>
      </c>
      <c r="H100" s="115">
        <v>0.03</v>
      </c>
      <c r="I100" s="115">
        <v>0.01</v>
      </c>
      <c r="J100" s="115">
        <v>0.35</v>
      </c>
      <c r="K100" s="115">
        <v>0.02</v>
      </c>
      <c r="L100" s="115">
        <v>6.96</v>
      </c>
      <c r="M100" s="115">
        <v>20.94</v>
      </c>
      <c r="N100" s="115">
        <v>4.92</v>
      </c>
      <c r="O100" s="115">
        <v>0.41</v>
      </c>
    </row>
    <row r="101" spans="1:15" ht="70.5">
      <c r="A101" s="115">
        <v>57</v>
      </c>
      <c r="B101" s="116" t="s">
        <v>8</v>
      </c>
      <c r="C101" s="115">
        <v>200</v>
      </c>
      <c r="D101" s="115">
        <v>0.1</v>
      </c>
      <c r="E101" s="115">
        <v>0.03</v>
      </c>
      <c r="F101" s="115">
        <v>16</v>
      </c>
      <c r="G101" s="115">
        <v>65</v>
      </c>
      <c r="H101" s="115">
        <v>0</v>
      </c>
      <c r="I101" s="119">
        <v>0</v>
      </c>
      <c r="J101" s="119">
        <v>0</v>
      </c>
      <c r="K101" s="115">
        <v>0</v>
      </c>
      <c r="L101" s="115">
        <v>2.95</v>
      </c>
      <c r="M101" s="115">
        <v>4.12</v>
      </c>
      <c r="N101" s="115">
        <v>2.2</v>
      </c>
      <c r="O101" s="115">
        <v>0.46</v>
      </c>
    </row>
    <row r="102" spans="1:15" ht="70.5">
      <c r="A102" s="115"/>
      <c r="B102" s="116" t="s">
        <v>36</v>
      </c>
      <c r="C102" s="118"/>
      <c r="D102" s="118">
        <f>D98+D99+D100+D101</f>
        <v>26.910000000000004</v>
      </c>
      <c r="E102" s="118">
        <f aca="true" t="shared" si="15" ref="E102:O102">E98+E99+E100+E101</f>
        <v>18.33</v>
      </c>
      <c r="F102" s="118">
        <f t="shared" si="15"/>
        <v>79.42</v>
      </c>
      <c r="G102" s="118">
        <f t="shared" si="15"/>
        <v>602</v>
      </c>
      <c r="H102" s="118">
        <f t="shared" si="15"/>
        <v>0.126</v>
      </c>
      <c r="I102" s="118">
        <f t="shared" si="15"/>
        <v>0.46</v>
      </c>
      <c r="J102" s="118">
        <f t="shared" si="15"/>
        <v>0.94</v>
      </c>
      <c r="K102" s="118">
        <f t="shared" si="15"/>
        <v>0.13</v>
      </c>
      <c r="L102" s="118">
        <f t="shared" si="15"/>
        <v>279.32</v>
      </c>
      <c r="M102" s="118">
        <f t="shared" si="15"/>
        <v>363.78</v>
      </c>
      <c r="N102" s="118">
        <f t="shared" si="15"/>
        <v>47.080000000000005</v>
      </c>
      <c r="O102" s="118">
        <f t="shared" si="15"/>
        <v>2.37</v>
      </c>
    </row>
    <row r="103" spans="1:15" ht="70.5">
      <c r="A103" s="149" t="s">
        <v>10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1:15" ht="211.5">
      <c r="A104" s="115">
        <v>27</v>
      </c>
      <c r="B104" s="116" t="s">
        <v>57</v>
      </c>
      <c r="C104" s="117" t="s">
        <v>42</v>
      </c>
      <c r="D104" s="118">
        <v>0.72</v>
      </c>
      <c r="E104" s="118">
        <v>2.82</v>
      </c>
      <c r="F104" s="118">
        <v>4.62</v>
      </c>
      <c r="G104" s="118">
        <v>46.8</v>
      </c>
      <c r="H104" s="118">
        <v>0.02</v>
      </c>
      <c r="I104" s="118">
        <v>5.76</v>
      </c>
      <c r="J104" s="118">
        <v>1.26</v>
      </c>
      <c r="K104" s="118">
        <v>0</v>
      </c>
      <c r="L104" s="118">
        <v>19.2</v>
      </c>
      <c r="M104" s="118">
        <v>18</v>
      </c>
      <c r="N104" s="118">
        <v>7.8</v>
      </c>
      <c r="O104" s="118">
        <v>0.48</v>
      </c>
    </row>
    <row r="105" spans="1:15" ht="141">
      <c r="A105" s="115">
        <v>5</v>
      </c>
      <c r="B105" s="116" t="s">
        <v>103</v>
      </c>
      <c r="C105" s="115">
        <v>250</v>
      </c>
      <c r="D105" s="115">
        <v>5.32</v>
      </c>
      <c r="E105" s="115">
        <v>2.84</v>
      </c>
      <c r="F105" s="115">
        <v>22.2</v>
      </c>
      <c r="G105" s="115">
        <v>131</v>
      </c>
      <c r="H105" s="115">
        <v>0.2</v>
      </c>
      <c r="I105" s="115">
        <v>5.87</v>
      </c>
      <c r="J105" s="115">
        <v>0.22</v>
      </c>
      <c r="K105" s="115">
        <v>0</v>
      </c>
      <c r="L105" s="115">
        <v>31.11</v>
      </c>
      <c r="M105" s="115">
        <v>89.65</v>
      </c>
      <c r="N105" s="115">
        <v>36.24</v>
      </c>
      <c r="O105" s="115">
        <v>2.04</v>
      </c>
    </row>
    <row r="106" spans="1:15" ht="70.5">
      <c r="A106" s="115">
        <v>29</v>
      </c>
      <c r="B106" s="116" t="s">
        <v>144</v>
      </c>
      <c r="C106" s="115">
        <v>100</v>
      </c>
      <c r="D106" s="115">
        <v>10.31</v>
      </c>
      <c r="E106" s="115">
        <v>15.31</v>
      </c>
      <c r="F106" s="115">
        <v>3.61</v>
      </c>
      <c r="G106" s="115">
        <v>194.4</v>
      </c>
      <c r="H106" s="115">
        <v>0.012</v>
      </c>
      <c r="I106" s="115">
        <v>1.104</v>
      </c>
      <c r="J106" s="115">
        <v>2.7</v>
      </c>
      <c r="K106" s="115">
        <v>0</v>
      </c>
      <c r="L106" s="115">
        <v>13.61</v>
      </c>
      <c r="M106" s="115">
        <v>115.19</v>
      </c>
      <c r="N106" s="115">
        <v>16.81</v>
      </c>
      <c r="O106" s="115">
        <v>1.68</v>
      </c>
    </row>
    <row r="107" spans="1:15" ht="141">
      <c r="A107" s="115">
        <v>16</v>
      </c>
      <c r="B107" s="116" t="s">
        <v>95</v>
      </c>
      <c r="C107" s="117" t="s">
        <v>61</v>
      </c>
      <c r="D107" s="118">
        <v>3.24</v>
      </c>
      <c r="E107" s="118">
        <v>7.58</v>
      </c>
      <c r="F107" s="118">
        <v>18.87</v>
      </c>
      <c r="G107" s="118">
        <v>150</v>
      </c>
      <c r="H107" s="118">
        <v>0.04</v>
      </c>
      <c r="I107" s="118">
        <v>2.43</v>
      </c>
      <c r="J107" s="118">
        <v>0.47</v>
      </c>
      <c r="K107" s="118">
        <v>0</v>
      </c>
      <c r="L107" s="118">
        <v>11.35</v>
      </c>
      <c r="M107" s="118">
        <v>39.02</v>
      </c>
      <c r="N107" s="118">
        <v>18.99</v>
      </c>
      <c r="O107" s="118">
        <v>0.69</v>
      </c>
    </row>
    <row r="108" spans="1:15" ht="70.5">
      <c r="A108" s="115">
        <v>17</v>
      </c>
      <c r="B108" s="116" t="s">
        <v>47</v>
      </c>
      <c r="C108" s="120">
        <v>200</v>
      </c>
      <c r="D108" s="118">
        <v>0.73</v>
      </c>
      <c r="E108" s="118">
        <v>0</v>
      </c>
      <c r="F108" s="118">
        <v>30.69</v>
      </c>
      <c r="G108" s="118">
        <v>130</v>
      </c>
      <c r="H108" s="118">
        <v>0.01</v>
      </c>
      <c r="I108" s="118">
        <v>0.66</v>
      </c>
      <c r="J108" s="118">
        <v>0.13</v>
      </c>
      <c r="K108" s="118">
        <v>0.01</v>
      </c>
      <c r="L108" s="118">
        <v>73.74</v>
      </c>
      <c r="M108" s="118">
        <v>25.41</v>
      </c>
      <c r="N108" s="118">
        <v>9.9</v>
      </c>
      <c r="O108" s="118">
        <v>2.03</v>
      </c>
    </row>
    <row r="109" spans="1:15" ht="70.5">
      <c r="A109" s="115" t="s">
        <v>38</v>
      </c>
      <c r="B109" s="116" t="s">
        <v>35</v>
      </c>
      <c r="C109" s="115">
        <v>65</v>
      </c>
      <c r="D109" s="115">
        <v>5.2</v>
      </c>
      <c r="E109" s="115">
        <v>0.98</v>
      </c>
      <c r="F109" s="115">
        <v>24.64</v>
      </c>
      <c r="G109" s="115">
        <v>135.2</v>
      </c>
      <c r="H109" s="115">
        <v>0.16</v>
      </c>
      <c r="I109" s="115">
        <v>0</v>
      </c>
      <c r="J109" s="115">
        <v>1.46</v>
      </c>
      <c r="K109" s="115">
        <v>0</v>
      </c>
      <c r="L109" s="115">
        <v>21.45</v>
      </c>
      <c r="M109" s="115">
        <v>151.36</v>
      </c>
      <c r="N109" s="115">
        <v>42.9</v>
      </c>
      <c r="O109" s="115">
        <v>2.86</v>
      </c>
    </row>
    <row r="110" spans="1:15" ht="70.5">
      <c r="A110" s="115" t="s">
        <v>38</v>
      </c>
      <c r="B110" s="116" t="s">
        <v>9</v>
      </c>
      <c r="C110" s="115">
        <v>30</v>
      </c>
      <c r="D110" s="115">
        <v>1.47</v>
      </c>
      <c r="E110" s="115">
        <v>0.3</v>
      </c>
      <c r="F110" s="115">
        <v>13.44</v>
      </c>
      <c r="G110" s="115">
        <v>60</v>
      </c>
      <c r="H110" s="115">
        <v>0.027</v>
      </c>
      <c r="I110" s="115">
        <v>0</v>
      </c>
      <c r="J110" s="115">
        <v>0</v>
      </c>
      <c r="K110" s="115">
        <v>0</v>
      </c>
      <c r="L110" s="115">
        <v>5.4</v>
      </c>
      <c r="M110" s="115">
        <v>27.6</v>
      </c>
      <c r="N110" s="115">
        <v>6</v>
      </c>
      <c r="O110" s="115">
        <v>0.87</v>
      </c>
    </row>
    <row r="111" spans="1:15" ht="70.5">
      <c r="A111" s="115"/>
      <c r="B111" s="116" t="s">
        <v>36</v>
      </c>
      <c r="C111" s="117"/>
      <c r="D111" s="118">
        <f aca="true" t="shared" si="16" ref="D111:O111">SUM(D104:D110)</f>
        <v>26.990000000000002</v>
      </c>
      <c r="E111" s="118">
        <f t="shared" si="16"/>
        <v>29.83</v>
      </c>
      <c r="F111" s="118">
        <f t="shared" si="16"/>
        <v>118.07</v>
      </c>
      <c r="G111" s="118">
        <f t="shared" si="16"/>
        <v>847.4000000000001</v>
      </c>
      <c r="H111" s="118">
        <f t="shared" si="16"/>
        <v>0.4690000000000001</v>
      </c>
      <c r="I111" s="118">
        <f t="shared" si="16"/>
        <v>15.823999999999998</v>
      </c>
      <c r="J111" s="118">
        <f t="shared" si="16"/>
        <v>6.239999999999999</v>
      </c>
      <c r="K111" s="118">
        <f t="shared" si="16"/>
        <v>0.01</v>
      </c>
      <c r="L111" s="118">
        <f t="shared" si="16"/>
        <v>175.85999999999999</v>
      </c>
      <c r="M111" s="118">
        <f t="shared" si="16"/>
        <v>466.2300000000001</v>
      </c>
      <c r="N111" s="118">
        <f t="shared" si="16"/>
        <v>138.64</v>
      </c>
      <c r="O111" s="118">
        <f t="shared" si="16"/>
        <v>10.649999999999999</v>
      </c>
    </row>
    <row r="112" spans="1:15" ht="70.5">
      <c r="A112" s="149" t="s">
        <v>165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1:15" ht="71.25" customHeight="1">
      <c r="A113" s="115">
        <v>34</v>
      </c>
      <c r="B113" s="116" t="s">
        <v>169</v>
      </c>
      <c r="C113" s="117" t="s">
        <v>32</v>
      </c>
      <c r="D113" s="118">
        <v>1.04</v>
      </c>
      <c r="E113" s="118">
        <v>0</v>
      </c>
      <c r="F113" s="118">
        <v>30.96</v>
      </c>
      <c r="G113" s="118">
        <v>27</v>
      </c>
      <c r="H113" s="118">
        <v>0.02</v>
      </c>
      <c r="I113" s="118">
        <v>0.8</v>
      </c>
      <c r="J113" s="118">
        <v>1.1</v>
      </c>
      <c r="K113" s="118">
        <v>0</v>
      </c>
      <c r="L113" s="118">
        <v>32.6</v>
      </c>
      <c r="M113" s="118">
        <v>29.2</v>
      </c>
      <c r="N113" s="118">
        <v>21</v>
      </c>
      <c r="O113" s="118">
        <v>0.7</v>
      </c>
    </row>
    <row r="114" spans="1:15" ht="70.5">
      <c r="A114" s="115" t="s">
        <v>38</v>
      </c>
      <c r="B114" s="116" t="s">
        <v>167</v>
      </c>
      <c r="C114" s="117" t="s">
        <v>179</v>
      </c>
      <c r="D114" s="118">
        <v>1.5</v>
      </c>
      <c r="E114" s="118">
        <v>1.41</v>
      </c>
      <c r="F114" s="118">
        <v>22.5</v>
      </c>
      <c r="G114" s="118">
        <v>109.8</v>
      </c>
      <c r="H114" s="118">
        <v>0.03</v>
      </c>
      <c r="I114" s="118">
        <v>0</v>
      </c>
      <c r="J114" s="118">
        <v>0.72</v>
      </c>
      <c r="K114" s="118">
        <v>0</v>
      </c>
      <c r="L114" s="118">
        <v>3.3</v>
      </c>
      <c r="M114" s="118">
        <v>15</v>
      </c>
      <c r="N114" s="118">
        <v>2.7</v>
      </c>
      <c r="O114" s="118">
        <v>0.24</v>
      </c>
    </row>
    <row r="115" spans="1:15" ht="70.5">
      <c r="A115" s="115"/>
      <c r="B115" s="116" t="s">
        <v>36</v>
      </c>
      <c r="C115" s="115"/>
      <c r="D115" s="118">
        <f aca="true" t="shared" si="17" ref="D115:O115">D113+D114</f>
        <v>2.54</v>
      </c>
      <c r="E115" s="118">
        <f t="shared" si="17"/>
        <v>1.41</v>
      </c>
      <c r="F115" s="118">
        <f t="shared" si="17"/>
        <v>53.46</v>
      </c>
      <c r="G115" s="118">
        <f t="shared" si="17"/>
        <v>136.8</v>
      </c>
      <c r="H115" s="118">
        <f t="shared" si="17"/>
        <v>0.05</v>
      </c>
      <c r="I115" s="118">
        <f t="shared" si="17"/>
        <v>0.8</v>
      </c>
      <c r="J115" s="118">
        <f t="shared" si="17"/>
        <v>1.82</v>
      </c>
      <c r="K115" s="118">
        <f t="shared" si="17"/>
        <v>0</v>
      </c>
      <c r="L115" s="118">
        <f t="shared" si="17"/>
        <v>35.9</v>
      </c>
      <c r="M115" s="118">
        <f t="shared" si="17"/>
        <v>44.2</v>
      </c>
      <c r="N115" s="118">
        <f t="shared" si="17"/>
        <v>23.7</v>
      </c>
      <c r="O115" s="118">
        <f t="shared" si="17"/>
        <v>0.94</v>
      </c>
    </row>
    <row r="116" spans="1:15" ht="70.5">
      <c r="A116" s="115"/>
      <c r="B116" s="116"/>
      <c r="C116" s="117"/>
      <c r="D116" s="111" t="s">
        <v>1</v>
      </c>
      <c r="E116" s="111" t="s">
        <v>2</v>
      </c>
      <c r="F116" s="111" t="s">
        <v>3</v>
      </c>
      <c r="G116" s="111" t="s">
        <v>4</v>
      </c>
      <c r="H116" s="111" t="s">
        <v>34</v>
      </c>
      <c r="I116" s="111" t="s">
        <v>6</v>
      </c>
      <c r="J116" s="111" t="s">
        <v>48</v>
      </c>
      <c r="K116" s="111" t="s">
        <v>28</v>
      </c>
      <c r="L116" s="111" t="s">
        <v>29</v>
      </c>
      <c r="M116" s="111" t="s">
        <v>30</v>
      </c>
      <c r="N116" s="111" t="s">
        <v>31</v>
      </c>
      <c r="O116" s="111" t="s">
        <v>5</v>
      </c>
    </row>
    <row r="117" spans="1:15" ht="70.5">
      <c r="A117" s="115"/>
      <c r="B117" s="121" t="s">
        <v>11</v>
      </c>
      <c r="C117" s="117"/>
      <c r="D117" s="118">
        <f aca="true" t="shared" si="18" ref="D117:O117">D102+D111+D115</f>
        <v>56.440000000000005</v>
      </c>
      <c r="E117" s="118">
        <f t="shared" si="18"/>
        <v>49.56999999999999</v>
      </c>
      <c r="F117" s="118">
        <f t="shared" si="18"/>
        <v>250.95000000000002</v>
      </c>
      <c r="G117" s="118">
        <f t="shared" si="18"/>
        <v>1586.2</v>
      </c>
      <c r="H117" s="118">
        <f t="shared" si="18"/>
        <v>0.6450000000000001</v>
      </c>
      <c r="I117" s="118">
        <f t="shared" si="18"/>
        <v>17.084</v>
      </c>
      <c r="J117" s="118">
        <f t="shared" si="18"/>
        <v>9</v>
      </c>
      <c r="K117" s="118">
        <f t="shared" si="18"/>
        <v>0.14</v>
      </c>
      <c r="L117" s="118">
        <f t="shared" si="18"/>
        <v>491.0799999999999</v>
      </c>
      <c r="M117" s="118">
        <f t="shared" si="18"/>
        <v>874.21</v>
      </c>
      <c r="N117" s="118">
        <f t="shared" si="18"/>
        <v>209.42</v>
      </c>
      <c r="O117" s="118">
        <f t="shared" si="18"/>
        <v>13.959999999999999</v>
      </c>
    </row>
    <row r="118" spans="1:15" ht="139.5">
      <c r="A118" s="115"/>
      <c r="B118" s="121" t="s">
        <v>136</v>
      </c>
      <c r="C118" s="117"/>
      <c r="D118" s="118">
        <v>46</v>
      </c>
      <c r="E118" s="118">
        <v>47</v>
      </c>
      <c r="F118" s="118">
        <v>185</v>
      </c>
      <c r="G118" s="118">
        <v>1410</v>
      </c>
      <c r="H118" s="118">
        <v>0.72</v>
      </c>
      <c r="I118" s="118">
        <v>36</v>
      </c>
      <c r="J118" s="118">
        <v>6</v>
      </c>
      <c r="K118" s="118">
        <v>0.42</v>
      </c>
      <c r="L118" s="118">
        <v>660</v>
      </c>
      <c r="M118" s="118">
        <v>990</v>
      </c>
      <c r="N118" s="118">
        <v>150</v>
      </c>
      <c r="O118" s="118">
        <v>7.2</v>
      </c>
    </row>
    <row r="119" spans="1:15" ht="139.5">
      <c r="A119" s="112"/>
      <c r="B119" s="122" t="s">
        <v>12</v>
      </c>
      <c r="C119" s="111"/>
      <c r="D119" s="118">
        <f aca="true" t="shared" si="19" ref="D119:O119">D117*100/D118</f>
        <v>122.69565217391306</v>
      </c>
      <c r="E119" s="118">
        <f t="shared" si="19"/>
        <v>105.46808510638296</v>
      </c>
      <c r="F119" s="118">
        <f t="shared" si="19"/>
        <v>135.64864864864865</v>
      </c>
      <c r="G119" s="118">
        <f t="shared" si="19"/>
        <v>112.49645390070921</v>
      </c>
      <c r="H119" s="118">
        <f t="shared" si="19"/>
        <v>89.58333333333336</v>
      </c>
      <c r="I119" s="118">
        <f t="shared" si="19"/>
        <v>47.45555555555555</v>
      </c>
      <c r="J119" s="118">
        <f t="shared" si="19"/>
        <v>150</v>
      </c>
      <c r="K119" s="118">
        <f t="shared" si="19"/>
        <v>33.333333333333336</v>
      </c>
      <c r="L119" s="118">
        <f t="shared" si="19"/>
        <v>74.40606060606059</v>
      </c>
      <c r="M119" s="118">
        <f t="shared" si="19"/>
        <v>88.3040404040404</v>
      </c>
      <c r="N119" s="118">
        <f t="shared" si="19"/>
        <v>139.61333333333334</v>
      </c>
      <c r="O119" s="118">
        <f t="shared" si="19"/>
        <v>193.88888888888889</v>
      </c>
    </row>
    <row r="120" spans="1:15" ht="70.5">
      <c r="A120" s="149" t="s">
        <v>175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1:15" ht="70.5">
      <c r="A121" s="149" t="s">
        <v>15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ht="70.5">
      <c r="A122" s="151" t="s">
        <v>37</v>
      </c>
      <c r="B122" s="149" t="s">
        <v>22</v>
      </c>
      <c r="C122" s="152" t="s">
        <v>23</v>
      </c>
      <c r="D122" s="149" t="s">
        <v>24</v>
      </c>
      <c r="E122" s="149"/>
      <c r="F122" s="149"/>
      <c r="G122" s="149" t="s">
        <v>25</v>
      </c>
      <c r="H122" s="149" t="s">
        <v>26</v>
      </c>
      <c r="I122" s="149"/>
      <c r="J122" s="149"/>
      <c r="K122" s="149"/>
      <c r="L122" s="149" t="s">
        <v>27</v>
      </c>
      <c r="M122" s="149"/>
      <c r="N122" s="149"/>
      <c r="O122" s="149"/>
    </row>
    <row r="123" spans="1:15" ht="70.5">
      <c r="A123" s="151"/>
      <c r="B123" s="149"/>
      <c r="C123" s="152"/>
      <c r="D123" s="111" t="s">
        <v>1</v>
      </c>
      <c r="E123" s="111" t="s">
        <v>2</v>
      </c>
      <c r="F123" s="111" t="s">
        <v>3</v>
      </c>
      <c r="G123" s="149"/>
      <c r="H123" s="111" t="s">
        <v>34</v>
      </c>
      <c r="I123" s="111" t="s">
        <v>6</v>
      </c>
      <c r="J123" s="111" t="s">
        <v>48</v>
      </c>
      <c r="K123" s="111" t="s">
        <v>28</v>
      </c>
      <c r="L123" s="111" t="s">
        <v>29</v>
      </c>
      <c r="M123" s="111" t="s">
        <v>30</v>
      </c>
      <c r="N123" s="111" t="s">
        <v>31</v>
      </c>
      <c r="O123" s="111" t="s">
        <v>5</v>
      </c>
    </row>
    <row r="124" spans="1:15" ht="70.5">
      <c r="A124" s="112">
        <v>1</v>
      </c>
      <c r="B124" s="113">
        <v>2</v>
      </c>
      <c r="C124" s="114">
        <v>3</v>
      </c>
      <c r="D124" s="113">
        <v>4</v>
      </c>
      <c r="E124" s="113">
        <v>5</v>
      </c>
      <c r="F124" s="113">
        <v>6</v>
      </c>
      <c r="G124" s="113">
        <v>7</v>
      </c>
      <c r="H124" s="113">
        <v>8</v>
      </c>
      <c r="I124" s="113">
        <v>9</v>
      </c>
      <c r="J124" s="113">
        <v>10</v>
      </c>
      <c r="K124" s="113">
        <v>11</v>
      </c>
      <c r="L124" s="113">
        <v>12</v>
      </c>
      <c r="M124" s="113">
        <v>13</v>
      </c>
      <c r="N124" s="113">
        <v>14</v>
      </c>
      <c r="O124" s="113">
        <v>15</v>
      </c>
    </row>
    <row r="125" spans="1:15" ht="70.5">
      <c r="A125" s="149" t="s">
        <v>7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5" ht="70.5">
      <c r="A126" s="115">
        <v>21</v>
      </c>
      <c r="B126" s="116" t="s">
        <v>119</v>
      </c>
      <c r="C126" s="120">
        <v>200</v>
      </c>
      <c r="D126" s="118">
        <v>5.88</v>
      </c>
      <c r="E126" s="118">
        <v>6.89</v>
      </c>
      <c r="F126" s="118">
        <v>18.76</v>
      </c>
      <c r="G126" s="118">
        <v>160</v>
      </c>
      <c r="H126" s="118">
        <v>0.08</v>
      </c>
      <c r="I126" s="118">
        <v>1.19</v>
      </c>
      <c r="J126" s="118">
        <v>0.05</v>
      </c>
      <c r="K126" s="118">
        <v>0.04</v>
      </c>
      <c r="L126" s="118">
        <v>204.36</v>
      </c>
      <c r="M126" s="118">
        <v>174.8</v>
      </c>
      <c r="N126" s="118">
        <v>28.59</v>
      </c>
      <c r="O126" s="46">
        <v>0.21</v>
      </c>
    </row>
    <row r="127" spans="1:15" ht="141">
      <c r="A127" s="115">
        <v>2</v>
      </c>
      <c r="B127" s="116" t="s">
        <v>98</v>
      </c>
      <c r="C127" s="115">
        <v>200</v>
      </c>
      <c r="D127" s="115">
        <v>5.53</v>
      </c>
      <c r="E127" s="115">
        <v>6.06</v>
      </c>
      <c r="F127" s="115">
        <v>24.63</v>
      </c>
      <c r="G127" s="115">
        <v>174</v>
      </c>
      <c r="H127" s="115">
        <v>0.07</v>
      </c>
      <c r="I127" s="119">
        <v>2.34</v>
      </c>
      <c r="J127" s="119">
        <v>0.01</v>
      </c>
      <c r="K127" s="115">
        <v>0.05</v>
      </c>
      <c r="L127" s="115">
        <v>219.04</v>
      </c>
      <c r="M127" s="115">
        <v>175.1</v>
      </c>
      <c r="N127" s="115">
        <v>33.7</v>
      </c>
      <c r="O127" s="115">
        <v>0.6</v>
      </c>
    </row>
    <row r="128" spans="1:15" ht="70.5">
      <c r="A128" s="115" t="s">
        <v>38</v>
      </c>
      <c r="B128" s="116" t="s">
        <v>9</v>
      </c>
      <c r="C128" s="115">
        <v>20</v>
      </c>
      <c r="D128" s="115">
        <v>0.98</v>
      </c>
      <c r="E128" s="115">
        <v>0.2</v>
      </c>
      <c r="F128" s="115">
        <v>8.95</v>
      </c>
      <c r="G128" s="115">
        <v>40</v>
      </c>
      <c r="H128" s="115">
        <v>0.016</v>
      </c>
      <c r="I128" s="115">
        <v>0</v>
      </c>
      <c r="J128" s="115">
        <v>0</v>
      </c>
      <c r="K128" s="115">
        <v>0</v>
      </c>
      <c r="L128" s="115">
        <v>3.6</v>
      </c>
      <c r="M128" s="115">
        <v>18.4</v>
      </c>
      <c r="N128" s="115">
        <v>4</v>
      </c>
      <c r="O128" s="115">
        <v>0.58</v>
      </c>
    </row>
    <row r="129" spans="1:15" ht="70.5">
      <c r="A129" s="115" t="s">
        <v>38</v>
      </c>
      <c r="B129" s="116" t="s">
        <v>96</v>
      </c>
      <c r="C129" s="115">
        <v>25</v>
      </c>
      <c r="D129" s="115">
        <v>2</v>
      </c>
      <c r="E129" s="115">
        <v>0.38</v>
      </c>
      <c r="F129" s="115">
        <v>9.48</v>
      </c>
      <c r="G129" s="115">
        <v>52</v>
      </c>
      <c r="H129" s="115">
        <v>0.07</v>
      </c>
      <c r="I129" s="115">
        <v>0</v>
      </c>
      <c r="J129" s="115">
        <v>0.58</v>
      </c>
      <c r="K129" s="115">
        <v>0</v>
      </c>
      <c r="L129" s="115">
        <v>8.25</v>
      </c>
      <c r="M129" s="115">
        <v>58.5</v>
      </c>
      <c r="N129" s="115">
        <v>16.5</v>
      </c>
      <c r="O129" s="115">
        <v>1.1</v>
      </c>
    </row>
    <row r="130" spans="1:15" ht="70.5">
      <c r="A130" s="115">
        <v>70</v>
      </c>
      <c r="B130" s="116" t="s">
        <v>91</v>
      </c>
      <c r="C130" s="115">
        <v>15</v>
      </c>
      <c r="D130" s="115">
        <v>1.7</v>
      </c>
      <c r="E130" s="115">
        <v>3.45</v>
      </c>
      <c r="F130" s="115">
        <v>0.39</v>
      </c>
      <c r="G130" s="115">
        <v>45</v>
      </c>
      <c r="H130" s="115">
        <v>0.003</v>
      </c>
      <c r="I130" s="119">
        <v>0.1</v>
      </c>
      <c r="J130" s="119">
        <v>0</v>
      </c>
      <c r="K130" s="115">
        <v>0.025</v>
      </c>
      <c r="L130" s="115">
        <v>105</v>
      </c>
      <c r="M130" s="115">
        <v>105</v>
      </c>
      <c r="N130" s="115">
        <v>4.95</v>
      </c>
      <c r="O130" s="115">
        <v>0.12</v>
      </c>
    </row>
    <row r="131" spans="1:15" ht="141">
      <c r="A131" s="115" t="s">
        <v>38</v>
      </c>
      <c r="B131" s="116" t="s">
        <v>107</v>
      </c>
      <c r="C131" s="115">
        <v>140</v>
      </c>
      <c r="D131" s="115">
        <v>0.64</v>
      </c>
      <c r="E131" s="115">
        <v>0.64</v>
      </c>
      <c r="F131" s="115">
        <v>15.68</v>
      </c>
      <c r="G131" s="115">
        <v>75.2</v>
      </c>
      <c r="H131" s="115">
        <v>0.053</v>
      </c>
      <c r="I131" s="115">
        <v>16</v>
      </c>
      <c r="J131" s="115">
        <v>0.32</v>
      </c>
      <c r="K131" s="115">
        <v>0</v>
      </c>
      <c r="L131" s="115">
        <v>25.6</v>
      </c>
      <c r="M131" s="115">
        <v>17.66</v>
      </c>
      <c r="N131" s="115">
        <v>14.4</v>
      </c>
      <c r="O131" s="115">
        <v>3.52</v>
      </c>
    </row>
    <row r="132" spans="1:15" ht="70.5">
      <c r="A132" s="115"/>
      <c r="B132" s="116" t="s">
        <v>36</v>
      </c>
      <c r="C132" s="120"/>
      <c r="D132" s="118">
        <f aca="true" t="shared" si="20" ref="D132:O132">SUM(D126:D131)</f>
        <v>16.73</v>
      </c>
      <c r="E132" s="118">
        <f t="shared" si="20"/>
        <v>17.62</v>
      </c>
      <c r="F132" s="118">
        <f t="shared" si="20"/>
        <v>77.89000000000001</v>
      </c>
      <c r="G132" s="118">
        <f t="shared" si="20"/>
        <v>546.2</v>
      </c>
      <c r="H132" s="118">
        <f t="shared" si="20"/>
        <v>0.29200000000000004</v>
      </c>
      <c r="I132" s="118">
        <f t="shared" si="20"/>
        <v>19.63</v>
      </c>
      <c r="J132" s="118">
        <f t="shared" si="20"/>
        <v>0.96</v>
      </c>
      <c r="K132" s="118">
        <f t="shared" si="20"/>
        <v>0.11499999999999999</v>
      </c>
      <c r="L132" s="118">
        <f t="shared" si="20"/>
        <v>565.85</v>
      </c>
      <c r="M132" s="118">
        <f t="shared" si="20"/>
        <v>549.4599999999999</v>
      </c>
      <c r="N132" s="118">
        <f t="shared" si="20"/>
        <v>102.14000000000001</v>
      </c>
      <c r="O132" s="118">
        <f t="shared" si="20"/>
        <v>6.130000000000001</v>
      </c>
    </row>
    <row r="133" spans="1:15" ht="70.5">
      <c r="A133" s="149" t="s">
        <v>10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ht="141">
      <c r="A134" s="115">
        <v>44</v>
      </c>
      <c r="B134" s="116" t="s">
        <v>162</v>
      </c>
      <c r="C134" s="117" t="s">
        <v>42</v>
      </c>
      <c r="D134" s="118">
        <v>0.22</v>
      </c>
      <c r="E134" s="118">
        <v>3.01</v>
      </c>
      <c r="F134" s="118">
        <v>0.75</v>
      </c>
      <c r="G134" s="118">
        <v>30.6</v>
      </c>
      <c r="H134" s="118">
        <v>0.01</v>
      </c>
      <c r="I134" s="118">
        <v>0.96</v>
      </c>
      <c r="J134" s="118">
        <v>1.34</v>
      </c>
      <c r="K134" s="118">
        <v>0.01</v>
      </c>
      <c r="L134" s="118">
        <v>2.45</v>
      </c>
      <c r="M134" s="118">
        <v>5.76</v>
      </c>
      <c r="N134" s="118">
        <v>1.68</v>
      </c>
      <c r="O134" s="118">
        <v>0.07</v>
      </c>
    </row>
    <row r="135" spans="1:15" ht="141">
      <c r="A135" s="115">
        <v>40</v>
      </c>
      <c r="B135" s="116" t="s">
        <v>104</v>
      </c>
      <c r="C135" s="117" t="s">
        <v>51</v>
      </c>
      <c r="D135" s="118">
        <v>2.72</v>
      </c>
      <c r="E135" s="118">
        <v>2.76</v>
      </c>
      <c r="F135" s="118">
        <v>22.6</v>
      </c>
      <c r="G135" s="118">
        <v>122</v>
      </c>
      <c r="H135" s="118">
        <v>0.11</v>
      </c>
      <c r="I135" s="118">
        <v>8.25</v>
      </c>
      <c r="J135" s="118">
        <v>0.29</v>
      </c>
      <c r="K135" s="118">
        <v>0</v>
      </c>
      <c r="L135" s="118">
        <v>16.36</v>
      </c>
      <c r="M135" s="118">
        <v>64.9</v>
      </c>
      <c r="N135" s="118">
        <v>24.09</v>
      </c>
      <c r="O135" s="118">
        <v>0.99</v>
      </c>
    </row>
    <row r="136" spans="1:15" ht="141">
      <c r="A136" s="115">
        <v>14</v>
      </c>
      <c r="B136" s="116" t="s">
        <v>106</v>
      </c>
      <c r="C136" s="120">
        <v>80</v>
      </c>
      <c r="D136" s="118">
        <v>13.07</v>
      </c>
      <c r="E136" s="118">
        <v>6.68</v>
      </c>
      <c r="F136" s="118">
        <v>6.31</v>
      </c>
      <c r="G136" s="118">
        <v>142</v>
      </c>
      <c r="H136" s="118">
        <v>0.04</v>
      </c>
      <c r="I136" s="118">
        <v>0</v>
      </c>
      <c r="J136" s="118">
        <v>0.36</v>
      </c>
      <c r="K136" s="118">
        <v>0.02</v>
      </c>
      <c r="L136" s="118">
        <v>21.92</v>
      </c>
      <c r="M136" s="118">
        <v>57.96</v>
      </c>
      <c r="N136" s="118">
        <v>13.07</v>
      </c>
      <c r="O136" s="46">
        <v>1.17</v>
      </c>
    </row>
    <row r="137" spans="1:15" ht="70.5">
      <c r="A137" s="115">
        <v>71</v>
      </c>
      <c r="B137" s="116" t="s">
        <v>39</v>
      </c>
      <c r="C137" s="115">
        <v>150</v>
      </c>
      <c r="D137" s="115">
        <v>3.03</v>
      </c>
      <c r="E137" s="115">
        <v>4.62</v>
      </c>
      <c r="F137" s="115">
        <v>9.08</v>
      </c>
      <c r="G137" s="115">
        <v>98</v>
      </c>
      <c r="H137" s="115">
        <v>0.03</v>
      </c>
      <c r="I137" s="115">
        <v>25.4</v>
      </c>
      <c r="J137" s="115">
        <v>1.78</v>
      </c>
      <c r="K137" s="115">
        <v>0</v>
      </c>
      <c r="L137" s="115">
        <v>82.53</v>
      </c>
      <c r="M137" s="115">
        <v>58.64</v>
      </c>
      <c r="N137" s="115">
        <v>29.86</v>
      </c>
      <c r="O137" s="115">
        <v>1.14</v>
      </c>
    </row>
    <row r="138" spans="1:15" ht="70.5">
      <c r="A138" s="115">
        <v>25</v>
      </c>
      <c r="B138" s="116" t="s">
        <v>44</v>
      </c>
      <c r="C138" s="120">
        <v>200</v>
      </c>
      <c r="D138" s="118">
        <v>1</v>
      </c>
      <c r="E138" s="118">
        <v>0.2</v>
      </c>
      <c r="F138" s="118">
        <v>20</v>
      </c>
      <c r="G138" s="118">
        <v>65.8</v>
      </c>
      <c r="H138" s="118">
        <v>0.02</v>
      </c>
      <c r="I138" s="118">
        <v>4</v>
      </c>
      <c r="J138" s="118">
        <v>0.2</v>
      </c>
      <c r="K138" s="118">
        <v>0</v>
      </c>
      <c r="L138" s="118">
        <v>14</v>
      </c>
      <c r="M138" s="118">
        <v>14</v>
      </c>
      <c r="N138" s="118">
        <v>8</v>
      </c>
      <c r="O138" s="118">
        <v>2.8</v>
      </c>
    </row>
    <row r="139" spans="1:15" ht="70.5">
      <c r="A139" s="115" t="s">
        <v>38</v>
      </c>
      <c r="B139" s="116" t="s">
        <v>35</v>
      </c>
      <c r="C139" s="115">
        <v>65</v>
      </c>
      <c r="D139" s="115">
        <v>5.2</v>
      </c>
      <c r="E139" s="115">
        <v>0.98</v>
      </c>
      <c r="F139" s="115">
        <v>24.64</v>
      </c>
      <c r="G139" s="115">
        <v>135.2</v>
      </c>
      <c r="H139" s="115">
        <v>0.16</v>
      </c>
      <c r="I139" s="115">
        <v>0</v>
      </c>
      <c r="J139" s="115">
        <v>1.46</v>
      </c>
      <c r="K139" s="115">
        <v>0</v>
      </c>
      <c r="L139" s="115">
        <v>21.45</v>
      </c>
      <c r="M139" s="115">
        <v>151.36</v>
      </c>
      <c r="N139" s="115">
        <v>42.9</v>
      </c>
      <c r="O139" s="115">
        <v>2.86</v>
      </c>
    </row>
    <row r="140" spans="1:15" s="20" customFormat="1" ht="70.5">
      <c r="A140" s="115" t="s">
        <v>38</v>
      </c>
      <c r="B140" s="116" t="s">
        <v>9</v>
      </c>
      <c r="C140" s="115">
        <v>30</v>
      </c>
      <c r="D140" s="115">
        <v>1.47</v>
      </c>
      <c r="E140" s="115">
        <v>0.3</v>
      </c>
      <c r="F140" s="115">
        <v>13.44</v>
      </c>
      <c r="G140" s="115">
        <v>60</v>
      </c>
      <c r="H140" s="115">
        <v>0.027</v>
      </c>
      <c r="I140" s="115">
        <v>0</v>
      </c>
      <c r="J140" s="115">
        <v>0</v>
      </c>
      <c r="K140" s="115">
        <v>0</v>
      </c>
      <c r="L140" s="115">
        <v>5.4</v>
      </c>
      <c r="M140" s="115">
        <v>27.6</v>
      </c>
      <c r="N140" s="115">
        <v>6</v>
      </c>
      <c r="O140" s="115">
        <v>0.87</v>
      </c>
    </row>
    <row r="141" spans="1:15" s="20" customFormat="1" ht="70.5">
      <c r="A141" s="115"/>
      <c r="B141" s="116" t="s">
        <v>36</v>
      </c>
      <c r="C141" s="115"/>
      <c r="D141" s="118">
        <f aca="true" t="shared" si="21" ref="D141:O141">SUM(D134:D140)</f>
        <v>26.71</v>
      </c>
      <c r="E141" s="118">
        <f t="shared" si="21"/>
        <v>18.55</v>
      </c>
      <c r="F141" s="118">
        <f t="shared" si="21"/>
        <v>96.82</v>
      </c>
      <c r="G141" s="118">
        <f t="shared" si="21"/>
        <v>653.6</v>
      </c>
      <c r="H141" s="118">
        <f t="shared" si="21"/>
        <v>0.397</v>
      </c>
      <c r="I141" s="118">
        <f t="shared" si="21"/>
        <v>38.61</v>
      </c>
      <c r="J141" s="118">
        <f t="shared" si="21"/>
        <v>5.430000000000001</v>
      </c>
      <c r="K141" s="118">
        <f t="shared" si="21"/>
        <v>0.03</v>
      </c>
      <c r="L141" s="118">
        <f t="shared" si="21"/>
        <v>164.10999999999999</v>
      </c>
      <c r="M141" s="118">
        <f t="shared" si="21"/>
        <v>380.22</v>
      </c>
      <c r="N141" s="118">
        <f t="shared" si="21"/>
        <v>125.6</v>
      </c>
      <c r="O141" s="118">
        <f t="shared" si="21"/>
        <v>9.899999999999999</v>
      </c>
    </row>
    <row r="142" spans="1:15" ht="70.5">
      <c r="A142" s="149" t="s">
        <v>165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ht="141">
      <c r="A143" s="115">
        <v>78</v>
      </c>
      <c r="B143" s="116" t="s">
        <v>174</v>
      </c>
      <c r="C143" s="117" t="s">
        <v>32</v>
      </c>
      <c r="D143" s="118">
        <v>1.4</v>
      </c>
      <c r="E143" s="118">
        <v>0</v>
      </c>
      <c r="F143" s="118">
        <v>29</v>
      </c>
      <c r="G143" s="118">
        <v>122</v>
      </c>
      <c r="H143" s="118">
        <v>0</v>
      </c>
      <c r="I143" s="118">
        <v>0</v>
      </c>
      <c r="J143" s="118">
        <v>0</v>
      </c>
      <c r="K143" s="118">
        <v>0</v>
      </c>
      <c r="L143" s="118">
        <v>1</v>
      </c>
      <c r="M143" s="118">
        <v>0</v>
      </c>
      <c r="N143" s="118">
        <v>0</v>
      </c>
      <c r="O143" s="118">
        <v>0.1</v>
      </c>
    </row>
    <row r="144" spans="1:15" ht="70.5">
      <c r="A144" s="115" t="s">
        <v>38</v>
      </c>
      <c r="B144" s="116" t="s">
        <v>166</v>
      </c>
      <c r="C144" s="117" t="s">
        <v>179</v>
      </c>
      <c r="D144" s="118">
        <v>2.25</v>
      </c>
      <c r="E144" s="118">
        <v>2.94</v>
      </c>
      <c r="F144" s="118">
        <v>22.32</v>
      </c>
      <c r="G144" s="118">
        <v>125.1</v>
      </c>
      <c r="H144" s="118">
        <v>0.03</v>
      </c>
      <c r="I144" s="118">
        <v>0</v>
      </c>
      <c r="J144" s="118">
        <v>1.05</v>
      </c>
      <c r="K144" s="118">
        <v>0.01</v>
      </c>
      <c r="L144" s="118">
        <v>8.7</v>
      </c>
      <c r="M144" s="118">
        <v>27</v>
      </c>
      <c r="N144" s="118">
        <v>6</v>
      </c>
      <c r="O144" s="118">
        <v>0.63</v>
      </c>
    </row>
    <row r="145" spans="1:15" ht="70.5">
      <c r="A145" s="115"/>
      <c r="B145" s="116" t="s">
        <v>36</v>
      </c>
      <c r="C145" s="115"/>
      <c r="D145" s="118">
        <f aca="true" t="shared" si="22" ref="D145:O145">D143+D144</f>
        <v>3.65</v>
      </c>
      <c r="E145" s="118">
        <f t="shared" si="22"/>
        <v>2.94</v>
      </c>
      <c r="F145" s="118">
        <f t="shared" si="22"/>
        <v>51.32</v>
      </c>
      <c r="G145" s="118">
        <f t="shared" si="22"/>
        <v>247.1</v>
      </c>
      <c r="H145" s="118">
        <f t="shared" si="22"/>
        <v>0.03</v>
      </c>
      <c r="I145" s="118">
        <f t="shared" si="22"/>
        <v>0</v>
      </c>
      <c r="J145" s="118">
        <f t="shared" si="22"/>
        <v>1.05</v>
      </c>
      <c r="K145" s="118">
        <f t="shared" si="22"/>
        <v>0.01</v>
      </c>
      <c r="L145" s="118">
        <f t="shared" si="22"/>
        <v>9.7</v>
      </c>
      <c r="M145" s="118">
        <f t="shared" si="22"/>
        <v>27</v>
      </c>
      <c r="N145" s="118">
        <f t="shared" si="22"/>
        <v>6</v>
      </c>
      <c r="O145" s="118">
        <f t="shared" si="22"/>
        <v>0.73</v>
      </c>
    </row>
    <row r="146" spans="1:15" ht="70.5">
      <c r="A146" s="115"/>
      <c r="B146" s="116"/>
      <c r="C146" s="117"/>
      <c r="D146" s="111" t="s">
        <v>1</v>
      </c>
      <c r="E146" s="111" t="s">
        <v>2</v>
      </c>
      <c r="F146" s="111" t="s">
        <v>3</v>
      </c>
      <c r="G146" s="111" t="s">
        <v>4</v>
      </c>
      <c r="H146" s="111" t="s">
        <v>34</v>
      </c>
      <c r="I146" s="111" t="s">
        <v>6</v>
      </c>
      <c r="J146" s="111" t="s">
        <v>48</v>
      </c>
      <c r="K146" s="111" t="s">
        <v>28</v>
      </c>
      <c r="L146" s="111" t="s">
        <v>29</v>
      </c>
      <c r="M146" s="111" t="s">
        <v>30</v>
      </c>
      <c r="N146" s="111" t="s">
        <v>31</v>
      </c>
      <c r="O146" s="111" t="s">
        <v>5</v>
      </c>
    </row>
    <row r="147" spans="1:15" ht="70.5">
      <c r="A147" s="115"/>
      <c r="B147" s="121" t="s">
        <v>11</v>
      </c>
      <c r="C147" s="117"/>
      <c r="D147" s="118">
        <f aca="true" t="shared" si="23" ref="D147:O147">D132+D141+D145</f>
        <v>47.089999999999996</v>
      </c>
      <c r="E147" s="118">
        <f t="shared" si="23"/>
        <v>39.11</v>
      </c>
      <c r="F147" s="118">
        <f t="shared" si="23"/>
        <v>226.03</v>
      </c>
      <c r="G147" s="118">
        <f t="shared" si="23"/>
        <v>1446.9</v>
      </c>
      <c r="H147" s="118">
        <f t="shared" si="23"/>
        <v>0.7190000000000001</v>
      </c>
      <c r="I147" s="118">
        <f t="shared" si="23"/>
        <v>58.239999999999995</v>
      </c>
      <c r="J147" s="118">
        <f t="shared" si="23"/>
        <v>7.44</v>
      </c>
      <c r="K147" s="118">
        <f t="shared" si="23"/>
        <v>0.155</v>
      </c>
      <c r="L147" s="118">
        <f t="shared" si="23"/>
        <v>739.6600000000001</v>
      </c>
      <c r="M147" s="118">
        <f t="shared" si="23"/>
        <v>956.68</v>
      </c>
      <c r="N147" s="118">
        <f t="shared" si="23"/>
        <v>233.74</v>
      </c>
      <c r="O147" s="118">
        <f t="shared" si="23"/>
        <v>16.76</v>
      </c>
    </row>
    <row r="148" spans="1:15" ht="139.5">
      <c r="A148" s="115"/>
      <c r="B148" s="121" t="s">
        <v>136</v>
      </c>
      <c r="C148" s="117"/>
      <c r="D148" s="118">
        <v>46</v>
      </c>
      <c r="E148" s="118">
        <v>47</v>
      </c>
      <c r="F148" s="118">
        <v>185</v>
      </c>
      <c r="G148" s="118">
        <v>1410</v>
      </c>
      <c r="H148" s="118">
        <v>0.72</v>
      </c>
      <c r="I148" s="118">
        <v>36</v>
      </c>
      <c r="J148" s="118">
        <v>6</v>
      </c>
      <c r="K148" s="118">
        <v>0.42</v>
      </c>
      <c r="L148" s="118">
        <v>660</v>
      </c>
      <c r="M148" s="118">
        <v>990</v>
      </c>
      <c r="N148" s="118">
        <v>150</v>
      </c>
      <c r="O148" s="118">
        <v>7.2</v>
      </c>
    </row>
    <row r="149" spans="1:15" ht="139.5">
      <c r="A149" s="112"/>
      <c r="B149" s="122" t="s">
        <v>12</v>
      </c>
      <c r="C149" s="111"/>
      <c r="D149" s="118">
        <f aca="true" t="shared" si="24" ref="D149:O149">D147*100/D148</f>
        <v>102.3695652173913</v>
      </c>
      <c r="E149" s="118">
        <f t="shared" si="24"/>
        <v>83.2127659574468</v>
      </c>
      <c r="F149" s="118">
        <f t="shared" si="24"/>
        <v>122.17837837837838</v>
      </c>
      <c r="G149" s="118">
        <f t="shared" si="24"/>
        <v>102.61702127659575</v>
      </c>
      <c r="H149" s="118">
        <f t="shared" si="24"/>
        <v>99.86111111111113</v>
      </c>
      <c r="I149" s="118">
        <f t="shared" si="24"/>
        <v>161.77777777777774</v>
      </c>
      <c r="J149" s="118">
        <f t="shared" si="24"/>
        <v>124</v>
      </c>
      <c r="K149" s="118">
        <f t="shared" si="24"/>
        <v>36.904761904761905</v>
      </c>
      <c r="L149" s="118">
        <f t="shared" si="24"/>
        <v>112.06969696969699</v>
      </c>
      <c r="M149" s="118">
        <f t="shared" si="24"/>
        <v>96.63434343434344</v>
      </c>
      <c r="N149" s="118">
        <f t="shared" si="24"/>
        <v>155.82666666666665</v>
      </c>
      <c r="O149" s="118">
        <f t="shared" si="24"/>
        <v>232.7777777777778</v>
      </c>
    </row>
    <row r="150" spans="1:15" ht="70.5">
      <c r="A150" s="149" t="s">
        <v>175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ht="70.5">
      <c r="A151" s="149" t="s">
        <v>17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ht="70.5">
      <c r="A152" s="151" t="s">
        <v>37</v>
      </c>
      <c r="B152" s="149" t="s">
        <v>22</v>
      </c>
      <c r="C152" s="152" t="s">
        <v>23</v>
      </c>
      <c r="D152" s="149" t="s">
        <v>24</v>
      </c>
      <c r="E152" s="149"/>
      <c r="F152" s="149"/>
      <c r="G152" s="149" t="s">
        <v>25</v>
      </c>
      <c r="H152" s="149" t="s">
        <v>26</v>
      </c>
      <c r="I152" s="149"/>
      <c r="J152" s="149"/>
      <c r="K152" s="149"/>
      <c r="L152" s="149" t="s">
        <v>27</v>
      </c>
      <c r="M152" s="149"/>
      <c r="N152" s="149"/>
      <c r="O152" s="149"/>
    </row>
    <row r="153" spans="1:15" ht="70.5">
      <c r="A153" s="151"/>
      <c r="B153" s="149"/>
      <c r="C153" s="152"/>
      <c r="D153" s="111" t="s">
        <v>1</v>
      </c>
      <c r="E153" s="111" t="s">
        <v>2</v>
      </c>
      <c r="F153" s="111" t="s">
        <v>3</v>
      </c>
      <c r="G153" s="149"/>
      <c r="H153" s="111" t="s">
        <v>34</v>
      </c>
      <c r="I153" s="111" t="s">
        <v>6</v>
      </c>
      <c r="J153" s="111" t="s">
        <v>48</v>
      </c>
      <c r="K153" s="111" t="s">
        <v>28</v>
      </c>
      <c r="L153" s="111" t="s">
        <v>29</v>
      </c>
      <c r="M153" s="111" t="s">
        <v>30</v>
      </c>
      <c r="N153" s="111" t="s">
        <v>31</v>
      </c>
      <c r="O153" s="111" t="s">
        <v>5</v>
      </c>
    </row>
    <row r="154" spans="1:15" ht="70.5">
      <c r="A154" s="112">
        <v>1</v>
      </c>
      <c r="B154" s="113">
        <v>2</v>
      </c>
      <c r="C154" s="114">
        <v>3</v>
      </c>
      <c r="D154" s="113">
        <v>4</v>
      </c>
      <c r="E154" s="113">
        <v>5</v>
      </c>
      <c r="F154" s="113">
        <v>6</v>
      </c>
      <c r="G154" s="113">
        <v>7</v>
      </c>
      <c r="H154" s="113">
        <v>8</v>
      </c>
      <c r="I154" s="113">
        <v>9</v>
      </c>
      <c r="J154" s="113">
        <v>10</v>
      </c>
      <c r="K154" s="113">
        <v>11</v>
      </c>
      <c r="L154" s="113">
        <v>12</v>
      </c>
      <c r="M154" s="113">
        <v>13</v>
      </c>
      <c r="N154" s="113">
        <v>14</v>
      </c>
      <c r="O154" s="113">
        <v>15</v>
      </c>
    </row>
    <row r="155" spans="1:15" ht="70.5">
      <c r="A155" s="149" t="s">
        <v>7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ht="141">
      <c r="A156" s="115">
        <v>26.43</v>
      </c>
      <c r="B156" s="116" t="s">
        <v>142</v>
      </c>
      <c r="C156" s="117" t="s">
        <v>61</v>
      </c>
      <c r="D156" s="118">
        <v>6.25</v>
      </c>
      <c r="E156" s="118">
        <v>8.28</v>
      </c>
      <c r="F156" s="118">
        <v>34.83</v>
      </c>
      <c r="G156" s="118">
        <v>245.33</v>
      </c>
      <c r="H156" s="118">
        <v>0.07</v>
      </c>
      <c r="I156" s="118">
        <v>1.91</v>
      </c>
      <c r="J156" s="118">
        <v>0.16</v>
      </c>
      <c r="K156" s="118">
        <v>0.07</v>
      </c>
      <c r="L156" s="118">
        <v>178.4</v>
      </c>
      <c r="M156" s="118">
        <v>178</v>
      </c>
      <c r="N156" s="118">
        <v>35.56</v>
      </c>
      <c r="O156" s="118">
        <v>0.43</v>
      </c>
    </row>
    <row r="157" spans="1:15" ht="141">
      <c r="A157" s="115">
        <v>2</v>
      </c>
      <c r="B157" s="116" t="s">
        <v>98</v>
      </c>
      <c r="C157" s="115">
        <v>200</v>
      </c>
      <c r="D157" s="115">
        <v>5.53</v>
      </c>
      <c r="E157" s="115">
        <v>6.06</v>
      </c>
      <c r="F157" s="115">
        <v>24.63</v>
      </c>
      <c r="G157" s="115">
        <v>174</v>
      </c>
      <c r="H157" s="115">
        <v>0.07</v>
      </c>
      <c r="I157" s="119">
        <v>2.34</v>
      </c>
      <c r="J157" s="119">
        <v>0.01</v>
      </c>
      <c r="K157" s="115">
        <v>0.05</v>
      </c>
      <c r="L157" s="115">
        <v>219.04</v>
      </c>
      <c r="M157" s="115">
        <v>175.1</v>
      </c>
      <c r="N157" s="115">
        <v>33.7</v>
      </c>
      <c r="O157" s="115">
        <v>0.6</v>
      </c>
    </row>
    <row r="158" spans="1:15" ht="70.5">
      <c r="A158" s="115">
        <v>70</v>
      </c>
      <c r="B158" s="116" t="s">
        <v>91</v>
      </c>
      <c r="C158" s="115">
        <v>15</v>
      </c>
      <c r="D158" s="115">
        <v>1.7</v>
      </c>
      <c r="E158" s="115">
        <v>3.45</v>
      </c>
      <c r="F158" s="115">
        <v>0.39</v>
      </c>
      <c r="G158" s="115">
        <v>45</v>
      </c>
      <c r="H158" s="115">
        <v>0.003</v>
      </c>
      <c r="I158" s="119">
        <v>0.1</v>
      </c>
      <c r="J158" s="119">
        <v>0</v>
      </c>
      <c r="K158" s="115">
        <v>0.025</v>
      </c>
      <c r="L158" s="115">
        <v>105</v>
      </c>
      <c r="M158" s="115">
        <v>105</v>
      </c>
      <c r="N158" s="115">
        <v>4.95</v>
      </c>
      <c r="O158" s="115">
        <v>0.12</v>
      </c>
    </row>
    <row r="159" spans="1:15" ht="70.5">
      <c r="A159" s="115" t="s">
        <v>38</v>
      </c>
      <c r="B159" s="116" t="s">
        <v>9</v>
      </c>
      <c r="C159" s="115">
        <v>20</v>
      </c>
      <c r="D159" s="115">
        <v>0.98</v>
      </c>
      <c r="E159" s="115">
        <v>0.2</v>
      </c>
      <c r="F159" s="115">
        <v>8.95</v>
      </c>
      <c r="G159" s="115">
        <v>40</v>
      </c>
      <c r="H159" s="115">
        <v>0.016</v>
      </c>
      <c r="I159" s="115">
        <v>0</v>
      </c>
      <c r="J159" s="115">
        <v>0</v>
      </c>
      <c r="K159" s="115">
        <v>0</v>
      </c>
      <c r="L159" s="115">
        <v>3.6</v>
      </c>
      <c r="M159" s="115">
        <v>18.4</v>
      </c>
      <c r="N159" s="115">
        <v>4</v>
      </c>
      <c r="O159" s="115">
        <v>0.58</v>
      </c>
    </row>
    <row r="160" spans="1:15" ht="70.5">
      <c r="A160" s="115" t="s">
        <v>38</v>
      </c>
      <c r="B160" s="116" t="s">
        <v>96</v>
      </c>
      <c r="C160" s="115">
        <v>25</v>
      </c>
      <c r="D160" s="115">
        <v>2</v>
      </c>
      <c r="E160" s="115">
        <v>0.38</v>
      </c>
      <c r="F160" s="115">
        <v>9.48</v>
      </c>
      <c r="G160" s="115">
        <v>52</v>
      </c>
      <c r="H160" s="115">
        <v>0.07</v>
      </c>
      <c r="I160" s="115">
        <v>0</v>
      </c>
      <c r="J160" s="115">
        <v>0.58</v>
      </c>
      <c r="K160" s="115">
        <v>0</v>
      </c>
      <c r="L160" s="115">
        <v>8.25</v>
      </c>
      <c r="M160" s="115">
        <v>58.5</v>
      </c>
      <c r="N160" s="115">
        <v>16.5</v>
      </c>
      <c r="O160" s="115">
        <v>1.1</v>
      </c>
    </row>
    <row r="161" spans="1:15" ht="141">
      <c r="A161" s="115" t="s">
        <v>38</v>
      </c>
      <c r="B161" s="116" t="s">
        <v>107</v>
      </c>
      <c r="C161" s="115">
        <v>160</v>
      </c>
      <c r="D161" s="115">
        <v>0.64</v>
      </c>
      <c r="E161" s="115">
        <v>0.64</v>
      </c>
      <c r="F161" s="115">
        <v>15.68</v>
      </c>
      <c r="G161" s="115">
        <v>75.2</v>
      </c>
      <c r="H161" s="115">
        <v>0.053</v>
      </c>
      <c r="I161" s="115">
        <v>16</v>
      </c>
      <c r="J161" s="115">
        <v>0.32</v>
      </c>
      <c r="K161" s="115">
        <v>0</v>
      </c>
      <c r="L161" s="115">
        <v>25.6</v>
      </c>
      <c r="M161" s="115">
        <v>17.66</v>
      </c>
      <c r="N161" s="115">
        <v>14.4</v>
      </c>
      <c r="O161" s="115">
        <v>3.52</v>
      </c>
    </row>
    <row r="162" spans="1:15" ht="70.5">
      <c r="A162" s="115"/>
      <c r="B162" s="116" t="s">
        <v>36</v>
      </c>
      <c r="C162" s="120"/>
      <c r="D162" s="118">
        <f aca="true" t="shared" si="25" ref="D162:O162">SUM(D156:D161)</f>
        <v>17.1</v>
      </c>
      <c r="E162" s="118">
        <f t="shared" si="25"/>
        <v>19.009999999999998</v>
      </c>
      <c r="F162" s="118">
        <f t="shared" si="25"/>
        <v>93.96000000000001</v>
      </c>
      <c r="G162" s="118">
        <f t="shared" si="25"/>
        <v>631.5300000000001</v>
      </c>
      <c r="H162" s="118">
        <f t="shared" si="25"/>
        <v>0.28200000000000003</v>
      </c>
      <c r="I162" s="118">
        <f t="shared" si="25"/>
        <v>20.35</v>
      </c>
      <c r="J162" s="118">
        <f t="shared" si="25"/>
        <v>1.07</v>
      </c>
      <c r="K162" s="118">
        <f t="shared" si="25"/>
        <v>0.14500000000000002</v>
      </c>
      <c r="L162" s="118">
        <f t="shared" si="25"/>
        <v>539.89</v>
      </c>
      <c r="M162" s="118">
        <f t="shared" si="25"/>
        <v>552.66</v>
      </c>
      <c r="N162" s="118">
        <f t="shared" si="25"/>
        <v>109.11000000000001</v>
      </c>
      <c r="O162" s="118">
        <f t="shared" si="25"/>
        <v>6.35</v>
      </c>
    </row>
    <row r="163" spans="1:15" ht="70.5">
      <c r="A163" s="149" t="s">
        <v>10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ht="70.5">
      <c r="A164" s="115">
        <v>67</v>
      </c>
      <c r="B164" s="116" t="s">
        <v>117</v>
      </c>
      <c r="C164" s="117" t="s">
        <v>181</v>
      </c>
      <c r="D164" s="118">
        <v>10.2</v>
      </c>
      <c r="E164" s="118">
        <v>5.1</v>
      </c>
      <c r="F164" s="118">
        <v>0</v>
      </c>
      <c r="G164" s="118">
        <v>87</v>
      </c>
      <c r="H164" s="118">
        <v>0.01</v>
      </c>
      <c r="I164" s="118">
        <v>0</v>
      </c>
      <c r="J164" s="118">
        <v>0.66</v>
      </c>
      <c r="K164" s="118">
        <v>0</v>
      </c>
      <c r="L164" s="118">
        <v>48</v>
      </c>
      <c r="M164" s="118">
        <v>162</v>
      </c>
      <c r="N164" s="118">
        <v>24</v>
      </c>
      <c r="O164" s="118">
        <v>0.66</v>
      </c>
    </row>
    <row r="165" spans="1:15" ht="141">
      <c r="A165" s="115">
        <v>28</v>
      </c>
      <c r="B165" s="116" t="s">
        <v>105</v>
      </c>
      <c r="C165" s="117" t="s">
        <v>124</v>
      </c>
      <c r="D165" s="118">
        <v>2.32</v>
      </c>
      <c r="E165" s="118">
        <v>4.11</v>
      </c>
      <c r="F165" s="118">
        <v>20.45</v>
      </c>
      <c r="G165" s="118">
        <v>120</v>
      </c>
      <c r="H165" s="118">
        <v>0.1</v>
      </c>
      <c r="I165" s="118">
        <v>7.78</v>
      </c>
      <c r="J165" s="118">
        <v>0.23</v>
      </c>
      <c r="K165" s="118">
        <v>0</v>
      </c>
      <c r="L165" s="118">
        <v>24.06</v>
      </c>
      <c r="M165" s="118">
        <v>78.9</v>
      </c>
      <c r="N165" s="118">
        <v>26.94</v>
      </c>
      <c r="O165" s="118">
        <v>1.02</v>
      </c>
    </row>
    <row r="166" spans="1:15" ht="70.5">
      <c r="A166" s="115">
        <v>66.61</v>
      </c>
      <c r="B166" s="116" t="s">
        <v>143</v>
      </c>
      <c r="C166" s="120">
        <v>200</v>
      </c>
      <c r="D166" s="118">
        <v>12.71</v>
      </c>
      <c r="E166" s="118">
        <v>17.06</v>
      </c>
      <c r="F166" s="118">
        <v>15.16</v>
      </c>
      <c r="G166" s="118">
        <v>270</v>
      </c>
      <c r="H166" s="118">
        <v>0.1</v>
      </c>
      <c r="I166" s="118">
        <v>8.86</v>
      </c>
      <c r="J166" s="118">
        <v>2.95</v>
      </c>
      <c r="K166" s="118">
        <v>0</v>
      </c>
      <c r="L166" s="118">
        <v>62.74</v>
      </c>
      <c r="M166" s="118">
        <v>170.44</v>
      </c>
      <c r="N166" s="118">
        <v>36.6</v>
      </c>
      <c r="O166" s="46">
        <v>2.34</v>
      </c>
    </row>
    <row r="167" spans="1:15" ht="70.5">
      <c r="A167" s="115">
        <v>17</v>
      </c>
      <c r="B167" s="116" t="s">
        <v>47</v>
      </c>
      <c r="C167" s="120">
        <v>200</v>
      </c>
      <c r="D167" s="118">
        <v>0.73</v>
      </c>
      <c r="E167" s="118">
        <v>0</v>
      </c>
      <c r="F167" s="118">
        <v>30.69</v>
      </c>
      <c r="G167" s="118">
        <v>130</v>
      </c>
      <c r="H167" s="118">
        <v>0.01</v>
      </c>
      <c r="I167" s="118">
        <v>0.66</v>
      </c>
      <c r="J167" s="118">
        <v>0.13</v>
      </c>
      <c r="K167" s="118">
        <v>0.01</v>
      </c>
      <c r="L167" s="118">
        <v>73.74</v>
      </c>
      <c r="M167" s="118">
        <v>25.41</v>
      </c>
      <c r="N167" s="118">
        <v>9.9</v>
      </c>
      <c r="O167" s="118">
        <v>2.03</v>
      </c>
    </row>
    <row r="168" spans="1:15" ht="70.5">
      <c r="A168" s="115" t="s">
        <v>38</v>
      </c>
      <c r="B168" s="116" t="s">
        <v>35</v>
      </c>
      <c r="C168" s="115">
        <v>65</v>
      </c>
      <c r="D168" s="115">
        <v>5.2</v>
      </c>
      <c r="E168" s="115">
        <v>0.98</v>
      </c>
      <c r="F168" s="115">
        <v>24.64</v>
      </c>
      <c r="G168" s="115">
        <v>135.2</v>
      </c>
      <c r="H168" s="115">
        <v>0.16</v>
      </c>
      <c r="I168" s="115">
        <v>0</v>
      </c>
      <c r="J168" s="115">
        <v>1.46</v>
      </c>
      <c r="K168" s="115">
        <v>0</v>
      </c>
      <c r="L168" s="115">
        <v>21.45</v>
      </c>
      <c r="M168" s="115">
        <v>151.36</v>
      </c>
      <c r="N168" s="115">
        <v>42.9</v>
      </c>
      <c r="O168" s="115">
        <v>2.86</v>
      </c>
    </row>
    <row r="169" spans="1:15" ht="70.5">
      <c r="A169" s="115" t="s">
        <v>38</v>
      </c>
      <c r="B169" s="116" t="s">
        <v>9</v>
      </c>
      <c r="C169" s="115">
        <v>30</v>
      </c>
      <c r="D169" s="115">
        <v>1.47</v>
      </c>
      <c r="E169" s="115">
        <v>0.3</v>
      </c>
      <c r="F169" s="115">
        <v>13.44</v>
      </c>
      <c r="G169" s="115">
        <v>60</v>
      </c>
      <c r="H169" s="115">
        <v>0.027</v>
      </c>
      <c r="I169" s="115">
        <v>0</v>
      </c>
      <c r="J169" s="115">
        <v>0</v>
      </c>
      <c r="K169" s="115">
        <v>0</v>
      </c>
      <c r="L169" s="115">
        <v>5.4</v>
      </c>
      <c r="M169" s="115">
        <v>27.6</v>
      </c>
      <c r="N169" s="115">
        <v>6</v>
      </c>
      <c r="O169" s="115">
        <v>0.87</v>
      </c>
    </row>
    <row r="170" spans="1:15" ht="70.5">
      <c r="A170" s="115"/>
      <c r="B170" s="116" t="s">
        <v>36</v>
      </c>
      <c r="C170" s="117"/>
      <c r="D170" s="118">
        <f aca="true" t="shared" si="26" ref="D170:O170">SUM(D164:D169)</f>
        <v>32.63</v>
      </c>
      <c r="E170" s="118">
        <f t="shared" si="26"/>
        <v>27.55</v>
      </c>
      <c r="F170" s="118">
        <f t="shared" si="26"/>
        <v>104.38</v>
      </c>
      <c r="G170" s="118">
        <f t="shared" si="26"/>
        <v>802.2</v>
      </c>
      <c r="H170" s="118">
        <f t="shared" si="26"/>
        <v>0.40700000000000003</v>
      </c>
      <c r="I170" s="118">
        <f t="shared" si="26"/>
        <v>17.3</v>
      </c>
      <c r="J170" s="118">
        <f t="shared" si="26"/>
        <v>5.43</v>
      </c>
      <c r="K170" s="118">
        <f t="shared" si="26"/>
        <v>0.01</v>
      </c>
      <c r="L170" s="118">
        <f t="shared" si="26"/>
        <v>235.39000000000001</v>
      </c>
      <c r="M170" s="118">
        <f t="shared" si="26"/>
        <v>615.7100000000002</v>
      </c>
      <c r="N170" s="118">
        <f t="shared" si="26"/>
        <v>146.34</v>
      </c>
      <c r="O170" s="118">
        <f t="shared" si="26"/>
        <v>9.779999999999998</v>
      </c>
    </row>
    <row r="171" spans="1:15" ht="70.5">
      <c r="A171" s="149" t="s">
        <v>165</v>
      </c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ht="70.5">
      <c r="A172" s="115">
        <v>8</v>
      </c>
      <c r="B172" s="116" t="s">
        <v>177</v>
      </c>
      <c r="C172" s="117" t="s">
        <v>32</v>
      </c>
      <c r="D172" s="118">
        <v>5.6</v>
      </c>
      <c r="E172" s="118">
        <v>6.4</v>
      </c>
      <c r="F172" s="118">
        <v>9.4</v>
      </c>
      <c r="G172" s="118">
        <v>116</v>
      </c>
      <c r="H172" s="118">
        <v>0.08</v>
      </c>
      <c r="I172" s="118">
        <v>1</v>
      </c>
      <c r="J172" s="118">
        <v>0</v>
      </c>
      <c r="K172" s="118">
        <v>0.04</v>
      </c>
      <c r="L172" s="118">
        <v>240</v>
      </c>
      <c r="M172" s="118">
        <v>180</v>
      </c>
      <c r="N172" s="118">
        <v>28</v>
      </c>
      <c r="O172" s="118">
        <v>0.12</v>
      </c>
    </row>
    <row r="173" spans="1:15" ht="70.5">
      <c r="A173" s="115" t="s">
        <v>38</v>
      </c>
      <c r="B173" s="116" t="s">
        <v>166</v>
      </c>
      <c r="C173" s="117" t="s">
        <v>179</v>
      </c>
      <c r="D173" s="118">
        <v>2.25</v>
      </c>
      <c r="E173" s="118">
        <v>2.94</v>
      </c>
      <c r="F173" s="118">
        <v>22.32</v>
      </c>
      <c r="G173" s="118">
        <v>125.1</v>
      </c>
      <c r="H173" s="118">
        <v>0.03</v>
      </c>
      <c r="I173" s="118">
        <v>0</v>
      </c>
      <c r="J173" s="118">
        <v>1.05</v>
      </c>
      <c r="K173" s="118">
        <v>0.01</v>
      </c>
      <c r="L173" s="118">
        <v>8.7</v>
      </c>
      <c r="M173" s="118">
        <v>27</v>
      </c>
      <c r="N173" s="118">
        <v>6</v>
      </c>
      <c r="O173" s="118">
        <v>0.63</v>
      </c>
    </row>
    <row r="174" spans="1:15" ht="70.5">
      <c r="A174" s="115"/>
      <c r="B174" s="116" t="s">
        <v>36</v>
      </c>
      <c r="C174" s="115"/>
      <c r="D174" s="118">
        <f aca="true" t="shared" si="27" ref="D174:O174">D172+D173</f>
        <v>7.85</v>
      </c>
      <c r="E174" s="118">
        <f t="shared" si="27"/>
        <v>9.34</v>
      </c>
      <c r="F174" s="118">
        <f t="shared" si="27"/>
        <v>31.72</v>
      </c>
      <c r="G174" s="118">
        <f t="shared" si="27"/>
        <v>241.1</v>
      </c>
      <c r="H174" s="118">
        <f t="shared" si="27"/>
        <v>0.11</v>
      </c>
      <c r="I174" s="118">
        <f t="shared" si="27"/>
        <v>1</v>
      </c>
      <c r="J174" s="118">
        <f t="shared" si="27"/>
        <v>1.05</v>
      </c>
      <c r="K174" s="118">
        <f t="shared" si="27"/>
        <v>0.05</v>
      </c>
      <c r="L174" s="118">
        <f t="shared" si="27"/>
        <v>248.7</v>
      </c>
      <c r="M174" s="118">
        <f t="shared" si="27"/>
        <v>207</v>
      </c>
      <c r="N174" s="118">
        <f t="shared" si="27"/>
        <v>34</v>
      </c>
      <c r="O174" s="118">
        <f t="shared" si="27"/>
        <v>0.75</v>
      </c>
    </row>
    <row r="175" spans="1:15" ht="70.5">
      <c r="A175" s="115"/>
      <c r="B175" s="116"/>
      <c r="C175" s="117"/>
      <c r="D175" s="111" t="s">
        <v>1</v>
      </c>
      <c r="E175" s="111" t="s">
        <v>2</v>
      </c>
      <c r="F175" s="111" t="s">
        <v>3</v>
      </c>
      <c r="G175" s="111" t="s">
        <v>4</v>
      </c>
      <c r="H175" s="111" t="s">
        <v>34</v>
      </c>
      <c r="I175" s="111" t="s">
        <v>6</v>
      </c>
      <c r="J175" s="111" t="s">
        <v>48</v>
      </c>
      <c r="K175" s="111" t="s">
        <v>28</v>
      </c>
      <c r="L175" s="111" t="s">
        <v>29</v>
      </c>
      <c r="M175" s="111" t="s">
        <v>30</v>
      </c>
      <c r="N175" s="111" t="s">
        <v>31</v>
      </c>
      <c r="O175" s="111" t="s">
        <v>5</v>
      </c>
    </row>
    <row r="176" spans="1:15" ht="70.5">
      <c r="A176" s="115"/>
      <c r="B176" s="121" t="s">
        <v>11</v>
      </c>
      <c r="C176" s="117"/>
      <c r="D176" s="118">
        <f>SUM(D162+D170+D174)</f>
        <v>57.580000000000005</v>
      </c>
      <c r="E176" s="118">
        <f>SUM(E162+E170+E174)</f>
        <v>55.900000000000006</v>
      </c>
      <c r="F176" s="118">
        <f>SUM(F162+F170+F174)</f>
        <v>230.06</v>
      </c>
      <c r="G176" s="118">
        <f>SUM(G162+G170+G174)</f>
        <v>1674.83</v>
      </c>
      <c r="H176" s="118">
        <f>SUM(H162+H170+H174)</f>
        <v>0.799</v>
      </c>
      <c r="I176" s="118">
        <f>SUM(I162+I170+I174)</f>
        <v>38.650000000000006</v>
      </c>
      <c r="J176" s="118">
        <f>SUM(J162+J170+J174)</f>
        <v>7.55</v>
      </c>
      <c r="K176" s="118">
        <f>SUM(K162+K170+K174)</f>
        <v>0.20500000000000002</v>
      </c>
      <c r="L176" s="118">
        <f>SUM(L162+L170+L174)</f>
        <v>1023.98</v>
      </c>
      <c r="M176" s="118">
        <f>SUM(M162+M170+M174)</f>
        <v>1375.3700000000001</v>
      </c>
      <c r="N176" s="118">
        <f>SUM(N162+N170+N174)</f>
        <v>289.45000000000005</v>
      </c>
      <c r="O176" s="118">
        <f>SUM(O162+O170+O174)</f>
        <v>16.879999999999995</v>
      </c>
    </row>
    <row r="177" spans="1:15" ht="139.5">
      <c r="A177" s="115"/>
      <c r="B177" s="121" t="s">
        <v>136</v>
      </c>
      <c r="C177" s="117"/>
      <c r="D177" s="118">
        <v>46</v>
      </c>
      <c r="E177" s="118">
        <v>47</v>
      </c>
      <c r="F177" s="118">
        <v>185</v>
      </c>
      <c r="G177" s="118">
        <v>1410</v>
      </c>
      <c r="H177" s="118">
        <v>0.72</v>
      </c>
      <c r="I177" s="118">
        <v>36</v>
      </c>
      <c r="J177" s="118">
        <v>6</v>
      </c>
      <c r="K177" s="118">
        <v>0.42</v>
      </c>
      <c r="L177" s="118">
        <v>660</v>
      </c>
      <c r="M177" s="118">
        <v>990</v>
      </c>
      <c r="N177" s="118">
        <v>150</v>
      </c>
      <c r="O177" s="118">
        <v>7.2</v>
      </c>
    </row>
    <row r="178" spans="1:15" ht="139.5">
      <c r="A178" s="112"/>
      <c r="B178" s="122" t="s">
        <v>12</v>
      </c>
      <c r="C178" s="111"/>
      <c r="D178" s="118">
        <f aca="true" t="shared" si="28" ref="D178:O178">D176*100/D177</f>
        <v>125.17391304347828</v>
      </c>
      <c r="E178" s="118">
        <f t="shared" si="28"/>
        <v>118.93617021276597</v>
      </c>
      <c r="F178" s="118">
        <f t="shared" si="28"/>
        <v>124.35675675675675</v>
      </c>
      <c r="G178" s="118">
        <f t="shared" si="28"/>
        <v>118.7822695035461</v>
      </c>
      <c r="H178" s="118">
        <f t="shared" si="28"/>
        <v>110.97222222222223</v>
      </c>
      <c r="I178" s="118">
        <f t="shared" si="28"/>
        <v>107.36111111111113</v>
      </c>
      <c r="J178" s="118">
        <f t="shared" si="28"/>
        <v>125.83333333333333</v>
      </c>
      <c r="K178" s="118">
        <f t="shared" si="28"/>
        <v>48.80952380952381</v>
      </c>
      <c r="L178" s="118">
        <f t="shared" si="28"/>
        <v>155.14848484848486</v>
      </c>
      <c r="M178" s="118">
        <f t="shared" si="28"/>
        <v>138.92626262626263</v>
      </c>
      <c r="N178" s="118">
        <f t="shared" si="28"/>
        <v>192.9666666666667</v>
      </c>
      <c r="O178" s="118">
        <f t="shared" si="28"/>
        <v>234.44444444444437</v>
      </c>
    </row>
    <row r="179" spans="1:15" ht="70.5">
      <c r="A179" s="149" t="s">
        <v>175</v>
      </c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ht="70.5">
      <c r="A180" s="149" t="s">
        <v>18</v>
      </c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ht="70.5">
      <c r="A181" s="151" t="s">
        <v>37</v>
      </c>
      <c r="B181" s="149" t="s">
        <v>22</v>
      </c>
      <c r="C181" s="152" t="s">
        <v>23</v>
      </c>
      <c r="D181" s="149" t="s">
        <v>24</v>
      </c>
      <c r="E181" s="149"/>
      <c r="F181" s="149"/>
      <c r="G181" s="149" t="s">
        <v>25</v>
      </c>
      <c r="H181" s="149" t="s">
        <v>26</v>
      </c>
      <c r="I181" s="149"/>
      <c r="J181" s="149"/>
      <c r="K181" s="149"/>
      <c r="L181" s="149" t="s">
        <v>27</v>
      </c>
      <c r="M181" s="149"/>
      <c r="N181" s="149"/>
      <c r="O181" s="149"/>
    </row>
    <row r="182" spans="1:15" s="20" customFormat="1" ht="70.5">
      <c r="A182" s="151"/>
      <c r="B182" s="149"/>
      <c r="C182" s="152"/>
      <c r="D182" s="111" t="s">
        <v>1</v>
      </c>
      <c r="E182" s="111" t="s">
        <v>2</v>
      </c>
      <c r="F182" s="111" t="s">
        <v>3</v>
      </c>
      <c r="G182" s="149"/>
      <c r="H182" s="111" t="s">
        <v>34</v>
      </c>
      <c r="I182" s="111" t="s">
        <v>6</v>
      </c>
      <c r="J182" s="111" t="s">
        <v>48</v>
      </c>
      <c r="K182" s="111" t="s">
        <v>28</v>
      </c>
      <c r="L182" s="111" t="s">
        <v>29</v>
      </c>
      <c r="M182" s="111" t="s">
        <v>30</v>
      </c>
      <c r="N182" s="111" t="s">
        <v>31</v>
      </c>
      <c r="O182" s="111" t="s">
        <v>5</v>
      </c>
    </row>
    <row r="183" spans="1:15" ht="70.5">
      <c r="A183" s="112">
        <v>1</v>
      </c>
      <c r="B183" s="113">
        <v>2</v>
      </c>
      <c r="C183" s="114">
        <v>3</v>
      </c>
      <c r="D183" s="113">
        <v>4</v>
      </c>
      <c r="E183" s="113">
        <v>5</v>
      </c>
      <c r="F183" s="113">
        <v>6</v>
      </c>
      <c r="G183" s="113">
        <v>7</v>
      </c>
      <c r="H183" s="113">
        <v>8</v>
      </c>
      <c r="I183" s="113">
        <v>9</v>
      </c>
      <c r="J183" s="113">
        <v>10</v>
      </c>
      <c r="K183" s="113">
        <v>11</v>
      </c>
      <c r="L183" s="113">
        <v>12</v>
      </c>
      <c r="M183" s="113">
        <v>13</v>
      </c>
      <c r="N183" s="113">
        <v>14</v>
      </c>
      <c r="O183" s="113">
        <v>15</v>
      </c>
    </row>
    <row r="184" spans="1:15" ht="70.5">
      <c r="A184" s="149" t="s">
        <v>7</v>
      </c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ht="70.5">
      <c r="A185" s="115">
        <v>65</v>
      </c>
      <c r="B185" s="116" t="s">
        <v>115</v>
      </c>
      <c r="C185" s="115">
        <v>150</v>
      </c>
      <c r="D185" s="115">
        <v>3.76</v>
      </c>
      <c r="E185" s="115">
        <v>5.58</v>
      </c>
      <c r="F185" s="115">
        <v>17.42</v>
      </c>
      <c r="G185" s="115">
        <v>165</v>
      </c>
      <c r="H185" s="115">
        <v>0.16</v>
      </c>
      <c r="I185" s="115">
        <v>21.69</v>
      </c>
      <c r="J185" s="115">
        <v>0.17</v>
      </c>
      <c r="K185" s="115">
        <v>0.03</v>
      </c>
      <c r="L185" s="115">
        <v>46.71</v>
      </c>
      <c r="M185" s="115">
        <v>105.02</v>
      </c>
      <c r="N185" s="115">
        <v>33.5</v>
      </c>
      <c r="O185" s="115">
        <v>1.2</v>
      </c>
    </row>
    <row r="186" spans="1:15" ht="70.5">
      <c r="A186" s="115">
        <v>12</v>
      </c>
      <c r="B186" s="116" t="s">
        <v>102</v>
      </c>
      <c r="C186" s="117" t="s">
        <v>65</v>
      </c>
      <c r="D186" s="118">
        <v>14.32</v>
      </c>
      <c r="E186" s="118">
        <v>17.26</v>
      </c>
      <c r="F186" s="118">
        <v>14.4</v>
      </c>
      <c r="G186" s="118">
        <v>270</v>
      </c>
      <c r="H186" s="118">
        <v>0.08</v>
      </c>
      <c r="I186" s="118">
        <v>3.62</v>
      </c>
      <c r="J186" s="118">
        <v>5.38</v>
      </c>
      <c r="K186" s="118">
        <v>0</v>
      </c>
      <c r="L186" s="118">
        <v>18.02</v>
      </c>
      <c r="M186" s="118">
        <v>146.76</v>
      </c>
      <c r="N186" s="118">
        <v>27.36</v>
      </c>
      <c r="O186" s="46">
        <v>1.26</v>
      </c>
    </row>
    <row r="187" spans="1:15" ht="70.5">
      <c r="A187" s="115">
        <v>15</v>
      </c>
      <c r="B187" s="116" t="s">
        <v>89</v>
      </c>
      <c r="C187" s="117" t="s">
        <v>140</v>
      </c>
      <c r="D187" s="118">
        <v>0.49</v>
      </c>
      <c r="E187" s="118">
        <v>6.15</v>
      </c>
      <c r="F187" s="118">
        <v>2.1</v>
      </c>
      <c r="G187" s="118">
        <v>65.63</v>
      </c>
      <c r="H187" s="118">
        <v>0</v>
      </c>
      <c r="I187" s="118">
        <v>0.79</v>
      </c>
      <c r="J187" s="118">
        <v>0.14</v>
      </c>
      <c r="K187" s="118">
        <v>0</v>
      </c>
      <c r="L187" s="118">
        <v>13.84</v>
      </c>
      <c r="M187" s="118">
        <v>13.2</v>
      </c>
      <c r="N187" s="118">
        <v>4.28</v>
      </c>
      <c r="O187" s="118">
        <v>0.15</v>
      </c>
    </row>
    <row r="188" spans="1:15" ht="70.5">
      <c r="A188" s="115">
        <v>57</v>
      </c>
      <c r="B188" s="116" t="s">
        <v>8</v>
      </c>
      <c r="C188" s="115">
        <v>200</v>
      </c>
      <c r="D188" s="115">
        <v>0.1</v>
      </c>
      <c r="E188" s="115">
        <v>0.03</v>
      </c>
      <c r="F188" s="115">
        <v>16</v>
      </c>
      <c r="G188" s="115">
        <v>65</v>
      </c>
      <c r="H188" s="115">
        <v>0</v>
      </c>
      <c r="I188" s="119">
        <v>0</v>
      </c>
      <c r="J188" s="119">
        <v>0</v>
      </c>
      <c r="K188" s="115">
        <v>0</v>
      </c>
      <c r="L188" s="115">
        <v>2.95</v>
      </c>
      <c r="M188" s="115">
        <v>4.12</v>
      </c>
      <c r="N188" s="115">
        <v>2.2</v>
      </c>
      <c r="O188" s="115">
        <v>0.46</v>
      </c>
    </row>
    <row r="189" spans="1:15" ht="70.5">
      <c r="A189" s="115">
        <v>3</v>
      </c>
      <c r="B189" s="116" t="s">
        <v>90</v>
      </c>
      <c r="C189" s="115">
        <v>6</v>
      </c>
      <c r="D189" s="115">
        <v>0.05</v>
      </c>
      <c r="E189" s="115">
        <v>4.29</v>
      </c>
      <c r="F189" s="115">
        <v>0.07</v>
      </c>
      <c r="G189" s="115">
        <v>38.82</v>
      </c>
      <c r="H189" s="115">
        <v>0</v>
      </c>
      <c r="I189" s="119">
        <v>0</v>
      </c>
      <c r="J189" s="119">
        <v>0.06</v>
      </c>
      <c r="K189" s="115">
        <v>0.02</v>
      </c>
      <c r="L189" s="115">
        <v>1.44</v>
      </c>
      <c r="M189" s="115">
        <v>1.8</v>
      </c>
      <c r="N189" s="115">
        <v>0</v>
      </c>
      <c r="O189" s="115">
        <v>0</v>
      </c>
    </row>
    <row r="190" spans="1:15" ht="70.5">
      <c r="A190" s="115" t="s">
        <v>38</v>
      </c>
      <c r="B190" s="116" t="s">
        <v>9</v>
      </c>
      <c r="C190" s="115">
        <v>20</v>
      </c>
      <c r="D190" s="115">
        <v>0.98</v>
      </c>
      <c r="E190" s="115">
        <v>0.2</v>
      </c>
      <c r="F190" s="115">
        <v>8.95</v>
      </c>
      <c r="G190" s="115">
        <v>40</v>
      </c>
      <c r="H190" s="115">
        <v>0.016</v>
      </c>
      <c r="I190" s="115">
        <v>0</v>
      </c>
      <c r="J190" s="115">
        <v>0</v>
      </c>
      <c r="K190" s="115">
        <v>0</v>
      </c>
      <c r="L190" s="115">
        <v>3.6</v>
      </c>
      <c r="M190" s="115">
        <v>18.4</v>
      </c>
      <c r="N190" s="115">
        <v>4</v>
      </c>
      <c r="O190" s="115">
        <v>0.58</v>
      </c>
    </row>
    <row r="191" spans="1:15" ht="70.5">
      <c r="A191" s="115" t="s">
        <v>38</v>
      </c>
      <c r="B191" s="116" t="s">
        <v>96</v>
      </c>
      <c r="C191" s="115">
        <v>25</v>
      </c>
      <c r="D191" s="115">
        <v>2</v>
      </c>
      <c r="E191" s="115">
        <v>0.38</v>
      </c>
      <c r="F191" s="115">
        <v>9.48</v>
      </c>
      <c r="G191" s="115">
        <v>52</v>
      </c>
      <c r="H191" s="115">
        <v>0.07</v>
      </c>
      <c r="I191" s="115">
        <v>0</v>
      </c>
      <c r="J191" s="115">
        <v>0.58</v>
      </c>
      <c r="K191" s="115">
        <v>0</v>
      </c>
      <c r="L191" s="115">
        <v>8.25</v>
      </c>
      <c r="M191" s="115">
        <v>58.5</v>
      </c>
      <c r="N191" s="115">
        <v>16.5</v>
      </c>
      <c r="O191" s="115">
        <v>1.1</v>
      </c>
    </row>
    <row r="192" spans="1:15" ht="70.5">
      <c r="A192" s="115"/>
      <c r="B192" s="116" t="s">
        <v>36</v>
      </c>
      <c r="C192" s="115"/>
      <c r="D192" s="118">
        <f aca="true" t="shared" si="29" ref="D192:O192">SUM(D185:D191)</f>
        <v>21.7</v>
      </c>
      <c r="E192" s="118">
        <f t="shared" si="29"/>
        <v>33.89000000000001</v>
      </c>
      <c r="F192" s="118">
        <f t="shared" si="29"/>
        <v>68.42</v>
      </c>
      <c r="G192" s="118">
        <f t="shared" si="29"/>
        <v>696.45</v>
      </c>
      <c r="H192" s="118">
        <f t="shared" si="29"/>
        <v>0.326</v>
      </c>
      <c r="I192" s="118">
        <f t="shared" si="29"/>
        <v>26.1</v>
      </c>
      <c r="J192" s="118">
        <f t="shared" si="29"/>
        <v>6.329999999999999</v>
      </c>
      <c r="K192" s="118">
        <f t="shared" si="29"/>
        <v>0.05</v>
      </c>
      <c r="L192" s="118">
        <f t="shared" si="29"/>
        <v>94.81</v>
      </c>
      <c r="M192" s="118">
        <f t="shared" si="29"/>
        <v>347.79999999999995</v>
      </c>
      <c r="N192" s="118">
        <f t="shared" si="29"/>
        <v>87.84</v>
      </c>
      <c r="O192" s="118">
        <f t="shared" si="29"/>
        <v>4.75</v>
      </c>
    </row>
    <row r="193" spans="1:15" ht="70.5">
      <c r="A193" s="149" t="s">
        <v>10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ht="70.5">
      <c r="A194" s="115">
        <v>54</v>
      </c>
      <c r="B194" s="116" t="s">
        <v>163</v>
      </c>
      <c r="C194" s="117" t="s">
        <v>42</v>
      </c>
      <c r="D194" s="118">
        <v>5.63</v>
      </c>
      <c r="E194" s="118">
        <v>9.7</v>
      </c>
      <c r="F194" s="118">
        <v>1.1</v>
      </c>
      <c r="G194" s="118">
        <v>137</v>
      </c>
      <c r="H194" s="118">
        <v>0.05</v>
      </c>
      <c r="I194" s="118">
        <v>1.92</v>
      </c>
      <c r="J194" s="118">
        <v>2.46</v>
      </c>
      <c r="K194" s="118">
        <v>0</v>
      </c>
      <c r="L194" s="118">
        <v>43.5</v>
      </c>
      <c r="M194" s="118">
        <v>107.9</v>
      </c>
      <c r="N194" s="118">
        <v>84.4</v>
      </c>
      <c r="O194" s="118">
        <v>8.44</v>
      </c>
    </row>
    <row r="195" spans="1:15" ht="141">
      <c r="A195" s="115">
        <v>33</v>
      </c>
      <c r="B195" s="116" t="s">
        <v>126</v>
      </c>
      <c r="C195" s="117" t="s">
        <v>124</v>
      </c>
      <c r="D195" s="118">
        <v>1.91</v>
      </c>
      <c r="E195" s="118">
        <v>3.97</v>
      </c>
      <c r="F195" s="118">
        <v>8.14</v>
      </c>
      <c r="G195" s="118">
        <v>85</v>
      </c>
      <c r="H195" s="118">
        <v>0.05</v>
      </c>
      <c r="I195" s="118">
        <v>18.65</v>
      </c>
      <c r="J195" s="118">
        <v>0.2</v>
      </c>
      <c r="K195" s="118">
        <v>0</v>
      </c>
      <c r="L195" s="118">
        <v>39.42</v>
      </c>
      <c r="M195" s="118">
        <v>51.56</v>
      </c>
      <c r="N195" s="118">
        <v>22.63</v>
      </c>
      <c r="O195" s="118">
        <v>0.81</v>
      </c>
    </row>
    <row r="196" spans="1:15" ht="141">
      <c r="A196" s="115">
        <v>23</v>
      </c>
      <c r="B196" s="116" t="s">
        <v>50</v>
      </c>
      <c r="C196" s="117" t="s">
        <v>65</v>
      </c>
      <c r="D196" s="118">
        <v>16.75</v>
      </c>
      <c r="E196" s="118">
        <v>7.98</v>
      </c>
      <c r="F196" s="118">
        <v>68.2</v>
      </c>
      <c r="G196" s="118">
        <v>196.8</v>
      </c>
      <c r="H196" s="118">
        <v>0.13</v>
      </c>
      <c r="I196" s="118">
        <v>0.54</v>
      </c>
      <c r="J196" s="118">
        <v>3.35</v>
      </c>
      <c r="K196" s="118">
        <v>0.04</v>
      </c>
      <c r="L196" s="118">
        <v>120.37</v>
      </c>
      <c r="M196" s="118">
        <v>271.72</v>
      </c>
      <c r="N196" s="118">
        <v>56.1</v>
      </c>
      <c r="O196" s="118">
        <v>1.09</v>
      </c>
    </row>
    <row r="197" spans="1:15" ht="70.5">
      <c r="A197" s="115">
        <v>52</v>
      </c>
      <c r="B197" s="116" t="s">
        <v>94</v>
      </c>
      <c r="C197" s="120">
        <v>150</v>
      </c>
      <c r="D197" s="118">
        <v>3.11</v>
      </c>
      <c r="E197" s="118">
        <v>9.2</v>
      </c>
      <c r="F197" s="118">
        <v>21.66</v>
      </c>
      <c r="G197" s="118">
        <v>199.2</v>
      </c>
      <c r="H197" s="118">
        <v>0.02</v>
      </c>
      <c r="I197" s="118">
        <v>2.78</v>
      </c>
      <c r="J197" s="118">
        <v>0.31</v>
      </c>
      <c r="K197" s="118">
        <v>0</v>
      </c>
      <c r="L197" s="118">
        <v>4.61</v>
      </c>
      <c r="M197" s="118">
        <v>62.38</v>
      </c>
      <c r="N197" s="118">
        <v>24.92</v>
      </c>
      <c r="O197" s="118">
        <v>0.68</v>
      </c>
    </row>
    <row r="198" spans="1:15" ht="70.5">
      <c r="A198" s="115">
        <v>25</v>
      </c>
      <c r="B198" s="116" t="s">
        <v>44</v>
      </c>
      <c r="C198" s="120">
        <v>200</v>
      </c>
      <c r="D198" s="118">
        <v>1</v>
      </c>
      <c r="E198" s="118">
        <v>0.2</v>
      </c>
      <c r="F198" s="118">
        <v>20</v>
      </c>
      <c r="G198" s="118">
        <v>65.8</v>
      </c>
      <c r="H198" s="118">
        <v>0.02</v>
      </c>
      <c r="I198" s="118">
        <v>4</v>
      </c>
      <c r="J198" s="118">
        <v>0.2</v>
      </c>
      <c r="K198" s="118">
        <v>0</v>
      </c>
      <c r="L198" s="118">
        <v>14</v>
      </c>
      <c r="M198" s="118">
        <v>14</v>
      </c>
      <c r="N198" s="118">
        <v>8</v>
      </c>
      <c r="O198" s="118">
        <v>2.8</v>
      </c>
    </row>
    <row r="199" spans="1:15" ht="70.5">
      <c r="A199" s="115" t="s">
        <v>38</v>
      </c>
      <c r="B199" s="116" t="s">
        <v>35</v>
      </c>
      <c r="C199" s="115">
        <v>65</v>
      </c>
      <c r="D199" s="115">
        <v>5.2</v>
      </c>
      <c r="E199" s="115">
        <v>0.98</v>
      </c>
      <c r="F199" s="115">
        <v>24.64</v>
      </c>
      <c r="G199" s="115">
        <v>135.2</v>
      </c>
      <c r="H199" s="115">
        <v>0.16</v>
      </c>
      <c r="I199" s="115">
        <v>0</v>
      </c>
      <c r="J199" s="115">
        <v>1.46</v>
      </c>
      <c r="K199" s="115">
        <v>0</v>
      </c>
      <c r="L199" s="115">
        <v>21.45</v>
      </c>
      <c r="M199" s="115">
        <v>151.36</v>
      </c>
      <c r="N199" s="115">
        <v>42.9</v>
      </c>
      <c r="O199" s="115">
        <v>2.86</v>
      </c>
    </row>
    <row r="200" spans="1:15" ht="70.5">
      <c r="A200" s="115" t="s">
        <v>38</v>
      </c>
      <c r="B200" s="116" t="s">
        <v>9</v>
      </c>
      <c r="C200" s="115">
        <v>30</v>
      </c>
      <c r="D200" s="115">
        <v>1.47</v>
      </c>
      <c r="E200" s="115">
        <v>0.3</v>
      </c>
      <c r="F200" s="115">
        <v>13.44</v>
      </c>
      <c r="G200" s="115">
        <v>60</v>
      </c>
      <c r="H200" s="115">
        <v>0.027</v>
      </c>
      <c r="I200" s="115">
        <v>0</v>
      </c>
      <c r="J200" s="115">
        <v>0</v>
      </c>
      <c r="K200" s="115">
        <v>0</v>
      </c>
      <c r="L200" s="115">
        <v>5.4</v>
      </c>
      <c r="M200" s="115">
        <v>27.6</v>
      </c>
      <c r="N200" s="115">
        <v>6</v>
      </c>
      <c r="O200" s="115">
        <v>0.87</v>
      </c>
    </row>
    <row r="201" spans="1:15" ht="70.5">
      <c r="A201" s="115"/>
      <c r="B201" s="116" t="s">
        <v>36</v>
      </c>
      <c r="C201" s="115"/>
      <c r="D201" s="118">
        <f aca="true" t="shared" si="30" ref="D201:O201">SUM(D194:D200)</f>
        <v>35.07</v>
      </c>
      <c r="E201" s="118">
        <f t="shared" si="30"/>
        <v>32.32999999999999</v>
      </c>
      <c r="F201" s="118">
        <f t="shared" si="30"/>
        <v>157.18</v>
      </c>
      <c r="G201" s="118">
        <f t="shared" si="30"/>
        <v>879</v>
      </c>
      <c r="H201" s="118">
        <f t="shared" si="30"/>
        <v>0.4570000000000001</v>
      </c>
      <c r="I201" s="118">
        <f t="shared" si="30"/>
        <v>27.89</v>
      </c>
      <c r="J201" s="118">
        <f t="shared" si="30"/>
        <v>7.9799999999999995</v>
      </c>
      <c r="K201" s="118">
        <f t="shared" si="30"/>
        <v>0.04</v>
      </c>
      <c r="L201" s="118">
        <f t="shared" si="30"/>
        <v>248.75000000000003</v>
      </c>
      <c r="M201" s="118">
        <f t="shared" si="30"/>
        <v>686.5200000000001</v>
      </c>
      <c r="N201" s="118">
        <f t="shared" si="30"/>
        <v>244.95000000000002</v>
      </c>
      <c r="O201" s="118">
        <f t="shared" si="30"/>
        <v>17.55</v>
      </c>
    </row>
    <row r="202" spans="1:15" ht="70.5">
      <c r="A202" s="149" t="s">
        <v>165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ht="70.5">
      <c r="A203" s="115">
        <v>20</v>
      </c>
      <c r="B203" s="116" t="s">
        <v>43</v>
      </c>
      <c r="C203" s="115">
        <v>200</v>
      </c>
      <c r="D203" s="115">
        <v>3.74</v>
      </c>
      <c r="E203" s="115">
        <v>4.19</v>
      </c>
      <c r="F203" s="115">
        <v>22.11</v>
      </c>
      <c r="G203" s="115">
        <v>140</v>
      </c>
      <c r="H203" s="115">
        <v>0.05</v>
      </c>
      <c r="I203" s="119">
        <v>1.74</v>
      </c>
      <c r="J203" s="119">
        <v>0</v>
      </c>
      <c r="K203" s="115">
        <v>0.04</v>
      </c>
      <c r="L203" s="115">
        <v>158.95</v>
      </c>
      <c r="M203" s="115">
        <v>121.12</v>
      </c>
      <c r="N203" s="115">
        <v>20.4</v>
      </c>
      <c r="O203" s="115">
        <v>0.54</v>
      </c>
    </row>
    <row r="204" spans="1:15" ht="70.5">
      <c r="A204" s="115" t="s">
        <v>38</v>
      </c>
      <c r="B204" s="116" t="s">
        <v>167</v>
      </c>
      <c r="C204" s="117" t="s">
        <v>179</v>
      </c>
      <c r="D204" s="118">
        <v>1.5</v>
      </c>
      <c r="E204" s="118">
        <v>1.41</v>
      </c>
      <c r="F204" s="118">
        <v>22.5</v>
      </c>
      <c r="G204" s="118">
        <v>109.8</v>
      </c>
      <c r="H204" s="118">
        <v>0.03</v>
      </c>
      <c r="I204" s="118">
        <v>0</v>
      </c>
      <c r="J204" s="118">
        <v>0.72</v>
      </c>
      <c r="K204" s="118">
        <v>0</v>
      </c>
      <c r="L204" s="118">
        <v>3.3</v>
      </c>
      <c r="M204" s="118">
        <v>15</v>
      </c>
      <c r="N204" s="118">
        <v>2.7</v>
      </c>
      <c r="O204" s="118">
        <v>0.24</v>
      </c>
    </row>
    <row r="205" spans="1:15" ht="70.5">
      <c r="A205" s="115"/>
      <c r="B205" s="116" t="s">
        <v>36</v>
      </c>
      <c r="C205" s="115"/>
      <c r="D205" s="118">
        <f aca="true" t="shared" si="31" ref="D205:O205">D203+D204</f>
        <v>5.24</v>
      </c>
      <c r="E205" s="118">
        <f t="shared" si="31"/>
        <v>5.6000000000000005</v>
      </c>
      <c r="F205" s="118">
        <f t="shared" si="31"/>
        <v>44.61</v>
      </c>
      <c r="G205" s="118">
        <f t="shared" si="31"/>
        <v>249.8</v>
      </c>
      <c r="H205" s="118">
        <f t="shared" si="31"/>
        <v>0.08</v>
      </c>
      <c r="I205" s="118">
        <f t="shared" si="31"/>
        <v>1.74</v>
      </c>
      <c r="J205" s="118">
        <f t="shared" si="31"/>
        <v>0.72</v>
      </c>
      <c r="K205" s="118">
        <f t="shared" si="31"/>
        <v>0.04</v>
      </c>
      <c r="L205" s="118">
        <f t="shared" si="31"/>
        <v>162.25</v>
      </c>
      <c r="M205" s="118">
        <f t="shared" si="31"/>
        <v>136.12</v>
      </c>
      <c r="N205" s="118">
        <f t="shared" si="31"/>
        <v>23.099999999999998</v>
      </c>
      <c r="O205" s="118">
        <f t="shared" si="31"/>
        <v>0.78</v>
      </c>
    </row>
    <row r="206" spans="1:15" ht="70.5">
      <c r="A206" s="115"/>
      <c r="B206" s="116"/>
      <c r="C206" s="117"/>
      <c r="D206" s="111" t="s">
        <v>1</v>
      </c>
      <c r="E206" s="111" t="s">
        <v>2</v>
      </c>
      <c r="F206" s="111" t="s">
        <v>3</v>
      </c>
      <c r="G206" s="111" t="s">
        <v>4</v>
      </c>
      <c r="H206" s="111" t="s">
        <v>34</v>
      </c>
      <c r="I206" s="111" t="s">
        <v>6</v>
      </c>
      <c r="J206" s="111" t="s">
        <v>48</v>
      </c>
      <c r="K206" s="111" t="s">
        <v>28</v>
      </c>
      <c r="L206" s="111" t="s">
        <v>29</v>
      </c>
      <c r="M206" s="111" t="s">
        <v>30</v>
      </c>
      <c r="N206" s="111" t="s">
        <v>31</v>
      </c>
      <c r="O206" s="111" t="s">
        <v>5</v>
      </c>
    </row>
    <row r="207" spans="1:15" ht="70.5">
      <c r="A207" s="115"/>
      <c r="B207" s="121" t="s">
        <v>11</v>
      </c>
      <c r="C207" s="117"/>
      <c r="D207" s="118">
        <f aca="true" t="shared" si="32" ref="D207:O207">SUM(D192+D201+D205)</f>
        <v>62.01</v>
      </c>
      <c r="E207" s="118">
        <f t="shared" si="32"/>
        <v>71.82</v>
      </c>
      <c r="F207" s="118">
        <f t="shared" si="32"/>
        <v>270.21000000000004</v>
      </c>
      <c r="G207" s="118">
        <f t="shared" si="32"/>
        <v>1825.25</v>
      </c>
      <c r="H207" s="118">
        <f t="shared" si="32"/>
        <v>0.8630000000000001</v>
      </c>
      <c r="I207" s="118">
        <f t="shared" si="32"/>
        <v>55.730000000000004</v>
      </c>
      <c r="J207" s="118">
        <f t="shared" si="32"/>
        <v>15.03</v>
      </c>
      <c r="K207" s="118">
        <f t="shared" si="32"/>
        <v>0.13</v>
      </c>
      <c r="L207" s="118">
        <f t="shared" si="32"/>
        <v>505.81000000000006</v>
      </c>
      <c r="M207" s="118">
        <f t="shared" si="32"/>
        <v>1170.44</v>
      </c>
      <c r="N207" s="118">
        <f t="shared" si="32"/>
        <v>355.89000000000004</v>
      </c>
      <c r="O207" s="118">
        <f t="shared" si="32"/>
        <v>23.080000000000002</v>
      </c>
    </row>
    <row r="208" spans="1:15" ht="139.5">
      <c r="A208" s="115"/>
      <c r="B208" s="121" t="s">
        <v>136</v>
      </c>
      <c r="C208" s="117"/>
      <c r="D208" s="118">
        <v>46</v>
      </c>
      <c r="E208" s="118">
        <v>47</v>
      </c>
      <c r="F208" s="118">
        <v>185</v>
      </c>
      <c r="G208" s="118">
        <v>1410</v>
      </c>
      <c r="H208" s="118">
        <v>0.72</v>
      </c>
      <c r="I208" s="118">
        <v>36</v>
      </c>
      <c r="J208" s="118">
        <v>6</v>
      </c>
      <c r="K208" s="118">
        <v>0.42</v>
      </c>
      <c r="L208" s="118">
        <v>660</v>
      </c>
      <c r="M208" s="118">
        <v>990</v>
      </c>
      <c r="N208" s="118">
        <v>150</v>
      </c>
      <c r="O208" s="118">
        <v>7.2</v>
      </c>
    </row>
    <row r="209" spans="1:15" ht="139.5">
      <c r="A209" s="112"/>
      <c r="B209" s="122" t="s">
        <v>12</v>
      </c>
      <c r="C209" s="111"/>
      <c r="D209" s="118">
        <f aca="true" t="shared" si="33" ref="D209:O209">D207*100/D208</f>
        <v>134.80434782608697</v>
      </c>
      <c r="E209" s="118">
        <f t="shared" si="33"/>
        <v>152.80851063829786</v>
      </c>
      <c r="F209" s="118">
        <f t="shared" si="33"/>
        <v>146.05945945945948</v>
      </c>
      <c r="G209" s="118">
        <f t="shared" si="33"/>
        <v>129.45035460992906</v>
      </c>
      <c r="H209" s="118">
        <f t="shared" si="33"/>
        <v>119.86111111111113</v>
      </c>
      <c r="I209" s="118">
        <f t="shared" si="33"/>
        <v>154.80555555555554</v>
      </c>
      <c r="J209" s="118">
        <f t="shared" si="33"/>
        <v>250.5</v>
      </c>
      <c r="K209" s="118">
        <f t="shared" si="33"/>
        <v>30.952380952380953</v>
      </c>
      <c r="L209" s="118">
        <f t="shared" si="33"/>
        <v>76.6378787878788</v>
      </c>
      <c r="M209" s="118">
        <f t="shared" si="33"/>
        <v>118.22626262626262</v>
      </c>
      <c r="N209" s="118">
        <f t="shared" si="33"/>
        <v>237.26000000000005</v>
      </c>
      <c r="O209" s="118">
        <f t="shared" si="33"/>
        <v>320.55555555555554</v>
      </c>
    </row>
    <row r="210" spans="1:15" ht="70.5">
      <c r="A210" s="149" t="s">
        <v>175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ht="70.5">
      <c r="A211" s="149" t="s">
        <v>19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ht="70.5">
      <c r="A212" s="151" t="s">
        <v>37</v>
      </c>
      <c r="B212" s="149" t="s">
        <v>22</v>
      </c>
      <c r="C212" s="152" t="s">
        <v>23</v>
      </c>
      <c r="D212" s="149" t="s">
        <v>24</v>
      </c>
      <c r="E212" s="149"/>
      <c r="F212" s="149"/>
      <c r="G212" s="149" t="s">
        <v>25</v>
      </c>
      <c r="H212" s="149" t="s">
        <v>26</v>
      </c>
      <c r="I212" s="149"/>
      <c r="J212" s="149"/>
      <c r="K212" s="149"/>
      <c r="L212" s="149" t="s">
        <v>27</v>
      </c>
      <c r="M212" s="149"/>
      <c r="N212" s="149"/>
      <c r="O212" s="149"/>
    </row>
    <row r="213" spans="1:15" ht="70.5">
      <c r="A213" s="151"/>
      <c r="B213" s="149"/>
      <c r="C213" s="152"/>
      <c r="D213" s="111" t="s">
        <v>1</v>
      </c>
      <c r="E213" s="111" t="s">
        <v>2</v>
      </c>
      <c r="F213" s="111" t="s">
        <v>3</v>
      </c>
      <c r="G213" s="149"/>
      <c r="H213" s="111" t="s">
        <v>34</v>
      </c>
      <c r="I213" s="111" t="s">
        <v>6</v>
      </c>
      <c r="J213" s="111" t="s">
        <v>48</v>
      </c>
      <c r="K213" s="111" t="s">
        <v>28</v>
      </c>
      <c r="L213" s="111" t="s">
        <v>29</v>
      </c>
      <c r="M213" s="111" t="s">
        <v>30</v>
      </c>
      <c r="N213" s="111" t="s">
        <v>31</v>
      </c>
      <c r="O213" s="111" t="s">
        <v>5</v>
      </c>
    </row>
    <row r="214" spans="1:15" ht="70.5">
      <c r="A214" s="112">
        <v>1</v>
      </c>
      <c r="B214" s="113">
        <v>2</v>
      </c>
      <c r="C214" s="114">
        <v>3</v>
      </c>
      <c r="D214" s="113">
        <v>4</v>
      </c>
      <c r="E214" s="113">
        <v>5</v>
      </c>
      <c r="F214" s="113">
        <v>6</v>
      </c>
      <c r="G214" s="113">
        <v>7</v>
      </c>
      <c r="H214" s="113">
        <v>8</v>
      </c>
      <c r="I214" s="113">
        <v>9</v>
      </c>
      <c r="J214" s="113">
        <v>10</v>
      </c>
      <c r="K214" s="113">
        <v>11</v>
      </c>
      <c r="L214" s="113">
        <v>12</v>
      </c>
      <c r="M214" s="113">
        <v>13</v>
      </c>
      <c r="N214" s="113">
        <v>14</v>
      </c>
      <c r="O214" s="113">
        <v>15</v>
      </c>
    </row>
    <row r="215" spans="1:15" ht="70.5">
      <c r="A215" s="149" t="s">
        <v>7</v>
      </c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20" customFormat="1" ht="141">
      <c r="A216" s="115">
        <v>39</v>
      </c>
      <c r="B216" s="116" t="s">
        <v>120</v>
      </c>
      <c r="C216" s="120">
        <v>200</v>
      </c>
      <c r="D216" s="118">
        <v>16.8</v>
      </c>
      <c r="E216" s="118">
        <v>17.92</v>
      </c>
      <c r="F216" s="118">
        <v>5.35</v>
      </c>
      <c r="G216" s="118">
        <v>246</v>
      </c>
      <c r="H216" s="118">
        <v>0.11</v>
      </c>
      <c r="I216" s="118">
        <v>1.13</v>
      </c>
      <c r="J216" s="118">
        <v>0.65</v>
      </c>
      <c r="K216" s="118">
        <v>0.03</v>
      </c>
      <c r="L216" s="118">
        <v>172.1</v>
      </c>
      <c r="M216" s="118">
        <v>307.8</v>
      </c>
      <c r="N216" s="118">
        <v>29.9</v>
      </c>
      <c r="O216" s="118">
        <v>3.12</v>
      </c>
    </row>
    <row r="217" spans="1:15" s="20" customFormat="1" ht="70.5">
      <c r="A217" s="115">
        <v>3</v>
      </c>
      <c r="B217" s="116" t="s">
        <v>90</v>
      </c>
      <c r="C217" s="115">
        <v>6</v>
      </c>
      <c r="D217" s="115">
        <v>0.05</v>
      </c>
      <c r="E217" s="115">
        <v>4.29</v>
      </c>
      <c r="F217" s="115">
        <v>0.07</v>
      </c>
      <c r="G217" s="115">
        <v>38.82</v>
      </c>
      <c r="H217" s="115">
        <v>0</v>
      </c>
      <c r="I217" s="119">
        <v>0</v>
      </c>
      <c r="J217" s="119">
        <v>0.06</v>
      </c>
      <c r="K217" s="115">
        <v>0.02</v>
      </c>
      <c r="L217" s="115">
        <v>1.44</v>
      </c>
      <c r="M217" s="115">
        <v>1.8</v>
      </c>
      <c r="N217" s="115">
        <v>0</v>
      </c>
      <c r="O217" s="115">
        <v>0</v>
      </c>
    </row>
    <row r="218" spans="1:15" s="20" customFormat="1" ht="70.5">
      <c r="A218" s="115" t="s">
        <v>38</v>
      </c>
      <c r="B218" s="116" t="s">
        <v>9</v>
      </c>
      <c r="C218" s="115">
        <v>20</v>
      </c>
      <c r="D218" s="115">
        <v>0.98</v>
      </c>
      <c r="E218" s="115">
        <v>0.2</v>
      </c>
      <c r="F218" s="115">
        <v>8.95</v>
      </c>
      <c r="G218" s="115">
        <v>40</v>
      </c>
      <c r="H218" s="115">
        <v>0.016</v>
      </c>
      <c r="I218" s="115">
        <v>0</v>
      </c>
      <c r="J218" s="115">
        <v>0</v>
      </c>
      <c r="K218" s="115">
        <v>0</v>
      </c>
      <c r="L218" s="115">
        <v>3.6</v>
      </c>
      <c r="M218" s="115">
        <v>18.4</v>
      </c>
      <c r="N218" s="115">
        <v>4</v>
      </c>
      <c r="O218" s="115">
        <v>0.58</v>
      </c>
    </row>
    <row r="219" spans="1:15" s="20" customFormat="1" ht="70.5">
      <c r="A219" s="115" t="s">
        <v>38</v>
      </c>
      <c r="B219" s="116" t="s">
        <v>96</v>
      </c>
      <c r="C219" s="115">
        <v>25</v>
      </c>
      <c r="D219" s="115">
        <v>2</v>
      </c>
      <c r="E219" s="115">
        <v>0.38</v>
      </c>
      <c r="F219" s="115">
        <v>9.48</v>
      </c>
      <c r="G219" s="115">
        <v>52</v>
      </c>
      <c r="H219" s="115">
        <v>0.07</v>
      </c>
      <c r="I219" s="115">
        <v>0</v>
      </c>
      <c r="J219" s="115">
        <v>0.58</v>
      </c>
      <c r="K219" s="115">
        <v>0</v>
      </c>
      <c r="L219" s="115">
        <v>8.25</v>
      </c>
      <c r="M219" s="115">
        <v>58.5</v>
      </c>
      <c r="N219" s="115">
        <v>16.5</v>
      </c>
      <c r="O219" s="115">
        <v>1.1</v>
      </c>
    </row>
    <row r="220" spans="1:15" s="20" customFormat="1" ht="70.5">
      <c r="A220" s="115">
        <v>30</v>
      </c>
      <c r="B220" s="116" t="s">
        <v>88</v>
      </c>
      <c r="C220" s="117" t="s">
        <v>32</v>
      </c>
      <c r="D220" s="118">
        <v>0.14</v>
      </c>
      <c r="E220" s="118">
        <v>0.03</v>
      </c>
      <c r="F220" s="118">
        <v>16.15</v>
      </c>
      <c r="G220" s="118">
        <v>67</v>
      </c>
      <c r="H220" s="118">
        <v>0</v>
      </c>
      <c r="I220" s="118">
        <v>2.05</v>
      </c>
      <c r="J220" s="118">
        <v>0.01</v>
      </c>
      <c r="K220" s="118">
        <v>0</v>
      </c>
      <c r="L220" s="118">
        <v>4.95</v>
      </c>
      <c r="M220" s="118">
        <v>5.22</v>
      </c>
      <c r="N220" s="118">
        <v>2.8</v>
      </c>
      <c r="O220" s="118">
        <v>0.49</v>
      </c>
    </row>
    <row r="221" spans="1:15" s="20" customFormat="1" ht="70.5">
      <c r="A221" s="115"/>
      <c r="B221" s="116" t="s">
        <v>36</v>
      </c>
      <c r="C221" s="115"/>
      <c r="D221" s="118">
        <f>SUM(D216:D220)</f>
        <v>19.970000000000002</v>
      </c>
      <c r="E221" s="118">
        <f>SUM(E216:E220)</f>
        <v>22.82</v>
      </c>
      <c r="F221" s="118">
        <f>SUM(F216:F220)</f>
        <v>40</v>
      </c>
      <c r="G221" s="118">
        <f>SUM(G216:G220)</f>
        <v>443.82</v>
      </c>
      <c r="H221" s="118">
        <f>SUM(H216:H220)</f>
        <v>0.196</v>
      </c>
      <c r="I221" s="118">
        <f>SUM(I216:I220)</f>
        <v>3.1799999999999997</v>
      </c>
      <c r="J221" s="118">
        <f>SUM(J216:J220)</f>
        <v>1.3</v>
      </c>
      <c r="K221" s="118">
        <f>SUM(K216:K220)</f>
        <v>0.05</v>
      </c>
      <c r="L221" s="118">
        <f>SUM(L216:L220)</f>
        <v>190.33999999999997</v>
      </c>
      <c r="M221" s="118">
        <f>SUM(M216:M220)</f>
        <v>391.72</v>
      </c>
      <c r="N221" s="118">
        <f>SUM(N216:N220)</f>
        <v>53.199999999999996</v>
      </c>
      <c r="O221" s="118">
        <f>SUM(O216:O220)</f>
        <v>5.290000000000001</v>
      </c>
    </row>
    <row r="222" spans="1:15" ht="70.5">
      <c r="A222" s="149" t="s">
        <v>10</v>
      </c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ht="141">
      <c r="A223" s="115">
        <v>4</v>
      </c>
      <c r="B223" s="116" t="s">
        <v>159</v>
      </c>
      <c r="C223" s="115">
        <v>60</v>
      </c>
      <c r="D223" s="115">
        <v>0.8</v>
      </c>
      <c r="E223" s="115">
        <v>0.1</v>
      </c>
      <c r="F223" s="115">
        <v>1.6</v>
      </c>
      <c r="G223" s="115">
        <v>13</v>
      </c>
      <c r="H223" s="115">
        <v>0.02</v>
      </c>
      <c r="I223" s="115">
        <v>5</v>
      </c>
      <c r="J223" s="115">
        <v>0.1</v>
      </c>
      <c r="K223" s="115">
        <v>0</v>
      </c>
      <c r="L223" s="115">
        <v>23</v>
      </c>
      <c r="M223" s="115">
        <v>24</v>
      </c>
      <c r="N223" s="115">
        <v>14</v>
      </c>
      <c r="O223" s="115">
        <v>0.6</v>
      </c>
    </row>
    <row r="224" spans="1:15" ht="141">
      <c r="A224" s="115">
        <v>22</v>
      </c>
      <c r="B224" s="116" t="s">
        <v>125</v>
      </c>
      <c r="C224" s="117" t="s">
        <v>124</v>
      </c>
      <c r="D224" s="118">
        <v>1.62</v>
      </c>
      <c r="E224" s="118">
        <v>3.89</v>
      </c>
      <c r="F224" s="118">
        <v>9.2</v>
      </c>
      <c r="G224" s="118">
        <v>92</v>
      </c>
      <c r="H224" s="118">
        <v>0.04</v>
      </c>
      <c r="I224" s="118">
        <v>5.97</v>
      </c>
      <c r="J224" s="118">
        <v>0.21</v>
      </c>
      <c r="K224" s="118">
        <v>0</v>
      </c>
      <c r="L224" s="118">
        <v>29.88</v>
      </c>
      <c r="M224" s="118">
        <v>49.5</v>
      </c>
      <c r="N224" s="118">
        <v>22.63</v>
      </c>
      <c r="O224" s="118">
        <v>1.05</v>
      </c>
    </row>
    <row r="225" spans="1:15" ht="70.5">
      <c r="A225" s="115">
        <v>47</v>
      </c>
      <c r="B225" s="116" t="s">
        <v>67</v>
      </c>
      <c r="C225" s="117" t="s">
        <v>33</v>
      </c>
      <c r="D225" s="118">
        <v>13.09</v>
      </c>
      <c r="E225" s="118">
        <v>16.16</v>
      </c>
      <c r="F225" s="118">
        <v>3.61</v>
      </c>
      <c r="G225" s="118">
        <v>183.34</v>
      </c>
      <c r="H225" s="118">
        <v>0.04</v>
      </c>
      <c r="I225" s="118">
        <v>2.65</v>
      </c>
      <c r="J225" s="118">
        <v>0.46</v>
      </c>
      <c r="K225" s="118">
        <v>0.01</v>
      </c>
      <c r="L225" s="118">
        <v>25.76</v>
      </c>
      <c r="M225" s="118">
        <v>66.89</v>
      </c>
      <c r="N225" s="118">
        <v>17.96</v>
      </c>
      <c r="O225" s="118">
        <v>1.19</v>
      </c>
    </row>
    <row r="226" spans="1:15" ht="141">
      <c r="A226" s="115">
        <v>16</v>
      </c>
      <c r="B226" s="116" t="s">
        <v>95</v>
      </c>
      <c r="C226" s="117" t="s">
        <v>61</v>
      </c>
      <c r="D226" s="118">
        <v>3.24</v>
      </c>
      <c r="E226" s="118">
        <v>7.58</v>
      </c>
      <c r="F226" s="118">
        <v>18.87</v>
      </c>
      <c r="G226" s="118">
        <v>150</v>
      </c>
      <c r="H226" s="118">
        <v>0.04</v>
      </c>
      <c r="I226" s="118">
        <v>2.43</v>
      </c>
      <c r="J226" s="118">
        <v>0.47</v>
      </c>
      <c r="K226" s="118">
        <v>0</v>
      </c>
      <c r="L226" s="118">
        <v>11.35</v>
      </c>
      <c r="M226" s="118">
        <v>39.02</v>
      </c>
      <c r="N226" s="118">
        <v>18.99</v>
      </c>
      <c r="O226" s="118">
        <v>0.69</v>
      </c>
    </row>
    <row r="227" spans="1:15" ht="141">
      <c r="A227" s="115">
        <v>25</v>
      </c>
      <c r="B227" s="116" t="s">
        <v>182</v>
      </c>
      <c r="C227" s="120">
        <v>200</v>
      </c>
      <c r="D227" s="118">
        <v>1</v>
      </c>
      <c r="E227" s="118">
        <v>0.2</v>
      </c>
      <c r="F227" s="118">
        <v>20</v>
      </c>
      <c r="G227" s="118">
        <v>65.8</v>
      </c>
      <c r="H227" s="118">
        <v>0.02</v>
      </c>
      <c r="I227" s="118">
        <v>4</v>
      </c>
      <c r="J227" s="118">
        <v>0.2</v>
      </c>
      <c r="K227" s="118">
        <v>0</v>
      </c>
      <c r="L227" s="118">
        <v>14</v>
      </c>
      <c r="M227" s="118">
        <v>14</v>
      </c>
      <c r="N227" s="118">
        <v>8</v>
      </c>
      <c r="O227" s="118">
        <v>2.8</v>
      </c>
    </row>
    <row r="228" spans="1:15" ht="70.5">
      <c r="A228" s="115" t="s">
        <v>38</v>
      </c>
      <c r="B228" s="116" t="s">
        <v>35</v>
      </c>
      <c r="C228" s="115">
        <v>65</v>
      </c>
      <c r="D228" s="115">
        <v>5.2</v>
      </c>
      <c r="E228" s="115">
        <v>0.98</v>
      </c>
      <c r="F228" s="115">
        <v>24.64</v>
      </c>
      <c r="G228" s="115">
        <v>135.2</v>
      </c>
      <c r="H228" s="115">
        <v>0.16</v>
      </c>
      <c r="I228" s="115">
        <v>0</v>
      </c>
      <c r="J228" s="115">
        <v>1.46</v>
      </c>
      <c r="K228" s="115">
        <v>0</v>
      </c>
      <c r="L228" s="115">
        <v>21.45</v>
      </c>
      <c r="M228" s="115">
        <v>151.36</v>
      </c>
      <c r="N228" s="115">
        <v>42.9</v>
      </c>
      <c r="O228" s="115">
        <v>2.86</v>
      </c>
    </row>
    <row r="229" spans="1:15" ht="70.5">
      <c r="A229" s="115" t="s">
        <v>38</v>
      </c>
      <c r="B229" s="116" t="s">
        <v>9</v>
      </c>
      <c r="C229" s="115">
        <v>30</v>
      </c>
      <c r="D229" s="115">
        <v>1.47</v>
      </c>
      <c r="E229" s="115">
        <v>0.3</v>
      </c>
      <c r="F229" s="115">
        <v>13.44</v>
      </c>
      <c r="G229" s="115">
        <v>60</v>
      </c>
      <c r="H229" s="115">
        <v>0.027</v>
      </c>
      <c r="I229" s="115">
        <v>0</v>
      </c>
      <c r="J229" s="115">
        <v>0</v>
      </c>
      <c r="K229" s="115">
        <v>0</v>
      </c>
      <c r="L229" s="115">
        <v>5.4</v>
      </c>
      <c r="M229" s="115">
        <v>27.6</v>
      </c>
      <c r="N229" s="115">
        <v>6</v>
      </c>
      <c r="O229" s="115">
        <v>0.87</v>
      </c>
    </row>
    <row r="230" spans="1:15" ht="70.5">
      <c r="A230" s="115"/>
      <c r="B230" s="116" t="s">
        <v>36</v>
      </c>
      <c r="C230" s="120"/>
      <c r="D230" s="118">
        <f aca="true" t="shared" si="34" ref="D230:O230">SUM(D223:D229)</f>
        <v>26.419999999999998</v>
      </c>
      <c r="E230" s="118">
        <f t="shared" si="34"/>
        <v>29.209999999999997</v>
      </c>
      <c r="F230" s="118">
        <f t="shared" si="34"/>
        <v>91.36</v>
      </c>
      <c r="G230" s="118">
        <f t="shared" si="34"/>
        <v>699.34</v>
      </c>
      <c r="H230" s="118">
        <f t="shared" si="34"/>
        <v>0.34700000000000003</v>
      </c>
      <c r="I230" s="118">
        <f t="shared" si="34"/>
        <v>20.05</v>
      </c>
      <c r="J230" s="118">
        <f t="shared" si="34"/>
        <v>2.9</v>
      </c>
      <c r="K230" s="118">
        <f t="shared" si="34"/>
        <v>0.01</v>
      </c>
      <c r="L230" s="118">
        <f t="shared" si="34"/>
        <v>130.84</v>
      </c>
      <c r="M230" s="118">
        <f t="shared" si="34"/>
        <v>372.37</v>
      </c>
      <c r="N230" s="118">
        <f t="shared" si="34"/>
        <v>130.48</v>
      </c>
      <c r="O230" s="118">
        <f t="shared" si="34"/>
        <v>10.059999999999999</v>
      </c>
    </row>
    <row r="231" spans="1:15" ht="70.5">
      <c r="A231" s="149" t="s">
        <v>165</v>
      </c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ht="70.5">
      <c r="A232" s="115">
        <v>8</v>
      </c>
      <c r="B232" s="116" t="s">
        <v>177</v>
      </c>
      <c r="C232" s="117" t="s">
        <v>32</v>
      </c>
      <c r="D232" s="118">
        <v>5.6</v>
      </c>
      <c r="E232" s="118">
        <v>6.4</v>
      </c>
      <c r="F232" s="118">
        <v>9.4</v>
      </c>
      <c r="G232" s="118">
        <v>116</v>
      </c>
      <c r="H232" s="118">
        <v>0.08</v>
      </c>
      <c r="I232" s="118">
        <v>1</v>
      </c>
      <c r="J232" s="118">
        <v>0</v>
      </c>
      <c r="K232" s="118">
        <v>0.04</v>
      </c>
      <c r="L232" s="118">
        <v>240</v>
      </c>
      <c r="M232" s="118">
        <v>180</v>
      </c>
      <c r="N232" s="118">
        <v>28</v>
      </c>
      <c r="O232" s="118">
        <v>0.12</v>
      </c>
    </row>
    <row r="233" spans="1:15" ht="70.5">
      <c r="A233" s="115" t="s">
        <v>38</v>
      </c>
      <c r="B233" s="116" t="s">
        <v>168</v>
      </c>
      <c r="C233" s="117" t="s">
        <v>179</v>
      </c>
      <c r="D233" s="118">
        <v>0.84</v>
      </c>
      <c r="E233" s="118">
        <v>0.99</v>
      </c>
      <c r="F233" s="118">
        <v>23.19</v>
      </c>
      <c r="G233" s="118">
        <v>106.2</v>
      </c>
      <c r="H233" s="118">
        <v>0.01</v>
      </c>
      <c r="I233" s="118">
        <v>0</v>
      </c>
      <c r="J233" s="118">
        <v>0.21</v>
      </c>
      <c r="K233" s="118">
        <v>0.01</v>
      </c>
      <c r="L233" s="118">
        <v>4.8</v>
      </c>
      <c r="M233" s="118">
        <v>10.8</v>
      </c>
      <c r="N233" s="118">
        <v>3</v>
      </c>
      <c r="O233" s="118">
        <v>0.45</v>
      </c>
    </row>
    <row r="234" spans="1:15" ht="70.5">
      <c r="A234" s="115"/>
      <c r="B234" s="116" t="s">
        <v>36</v>
      </c>
      <c r="C234" s="115"/>
      <c r="D234" s="118">
        <f aca="true" t="shared" si="35" ref="D234:O234">D232+D233</f>
        <v>6.4399999999999995</v>
      </c>
      <c r="E234" s="118">
        <f t="shared" si="35"/>
        <v>7.390000000000001</v>
      </c>
      <c r="F234" s="118">
        <f t="shared" si="35"/>
        <v>32.59</v>
      </c>
      <c r="G234" s="118">
        <f t="shared" si="35"/>
        <v>222.2</v>
      </c>
      <c r="H234" s="118">
        <f t="shared" si="35"/>
        <v>0.09</v>
      </c>
      <c r="I234" s="118">
        <f t="shared" si="35"/>
        <v>1</v>
      </c>
      <c r="J234" s="118">
        <f t="shared" si="35"/>
        <v>0.21</v>
      </c>
      <c r="K234" s="118">
        <f t="shared" si="35"/>
        <v>0.05</v>
      </c>
      <c r="L234" s="118">
        <f t="shared" si="35"/>
        <v>244.8</v>
      </c>
      <c r="M234" s="118">
        <f t="shared" si="35"/>
        <v>190.8</v>
      </c>
      <c r="N234" s="118">
        <f t="shared" si="35"/>
        <v>31</v>
      </c>
      <c r="O234" s="118">
        <f t="shared" si="35"/>
        <v>0.5700000000000001</v>
      </c>
    </row>
    <row r="235" spans="1:15" ht="70.5">
      <c r="A235" s="115"/>
      <c r="B235" s="116"/>
      <c r="C235" s="117"/>
      <c r="D235" s="111" t="s">
        <v>1</v>
      </c>
      <c r="E235" s="111" t="s">
        <v>2</v>
      </c>
      <c r="F235" s="111" t="s">
        <v>3</v>
      </c>
      <c r="G235" s="111" t="s">
        <v>4</v>
      </c>
      <c r="H235" s="111" t="s">
        <v>34</v>
      </c>
      <c r="I235" s="111" t="s">
        <v>6</v>
      </c>
      <c r="J235" s="111" t="s">
        <v>48</v>
      </c>
      <c r="K235" s="111" t="s">
        <v>28</v>
      </c>
      <c r="L235" s="111" t="s">
        <v>29</v>
      </c>
      <c r="M235" s="111" t="s">
        <v>30</v>
      </c>
      <c r="N235" s="111" t="s">
        <v>31</v>
      </c>
      <c r="O235" s="111" t="s">
        <v>5</v>
      </c>
    </row>
    <row r="236" spans="1:15" ht="70.5">
      <c r="A236" s="115"/>
      <c r="B236" s="121" t="s">
        <v>11</v>
      </c>
      <c r="C236" s="117"/>
      <c r="D236" s="118">
        <f aca="true" t="shared" si="36" ref="D236:O236">SUM(D221+D230+D234)</f>
        <v>52.83</v>
      </c>
      <c r="E236" s="118">
        <f t="shared" si="36"/>
        <v>59.42</v>
      </c>
      <c r="F236" s="118">
        <f t="shared" si="36"/>
        <v>163.95000000000002</v>
      </c>
      <c r="G236" s="118">
        <f t="shared" si="36"/>
        <v>1365.3600000000001</v>
      </c>
      <c r="H236" s="118">
        <f t="shared" si="36"/>
        <v>0.633</v>
      </c>
      <c r="I236" s="118">
        <f t="shared" si="36"/>
        <v>24.23</v>
      </c>
      <c r="J236" s="118">
        <f t="shared" si="36"/>
        <v>4.41</v>
      </c>
      <c r="K236" s="118">
        <f t="shared" si="36"/>
        <v>0.11000000000000001</v>
      </c>
      <c r="L236" s="118">
        <f t="shared" si="36"/>
        <v>565.98</v>
      </c>
      <c r="M236" s="118">
        <f t="shared" si="36"/>
        <v>954.8900000000001</v>
      </c>
      <c r="N236" s="118">
        <f t="shared" si="36"/>
        <v>214.67999999999998</v>
      </c>
      <c r="O236" s="118">
        <f t="shared" si="36"/>
        <v>15.92</v>
      </c>
    </row>
    <row r="237" spans="1:15" ht="139.5">
      <c r="A237" s="115"/>
      <c r="B237" s="121" t="s">
        <v>136</v>
      </c>
      <c r="C237" s="117"/>
      <c r="D237" s="118">
        <v>46</v>
      </c>
      <c r="E237" s="118">
        <v>47</v>
      </c>
      <c r="F237" s="118">
        <v>185</v>
      </c>
      <c r="G237" s="118">
        <v>1410</v>
      </c>
      <c r="H237" s="118">
        <v>0.72</v>
      </c>
      <c r="I237" s="118">
        <v>36</v>
      </c>
      <c r="J237" s="118">
        <v>6</v>
      </c>
      <c r="K237" s="118">
        <v>0.42</v>
      </c>
      <c r="L237" s="118">
        <v>660</v>
      </c>
      <c r="M237" s="118">
        <v>990</v>
      </c>
      <c r="N237" s="118">
        <v>150</v>
      </c>
      <c r="O237" s="118">
        <v>7.2</v>
      </c>
    </row>
    <row r="238" spans="1:15" ht="139.5">
      <c r="A238" s="112"/>
      <c r="B238" s="122" t="s">
        <v>12</v>
      </c>
      <c r="C238" s="111"/>
      <c r="D238" s="118">
        <f aca="true" t="shared" si="37" ref="D238:O238">D236*100/D237</f>
        <v>114.84782608695652</v>
      </c>
      <c r="E238" s="118">
        <f t="shared" si="37"/>
        <v>126.42553191489361</v>
      </c>
      <c r="F238" s="118">
        <f t="shared" si="37"/>
        <v>88.62162162162163</v>
      </c>
      <c r="G238" s="118">
        <f t="shared" si="37"/>
        <v>96.8340425531915</v>
      </c>
      <c r="H238" s="118">
        <f t="shared" si="37"/>
        <v>87.91666666666667</v>
      </c>
      <c r="I238" s="118">
        <f t="shared" si="37"/>
        <v>67.30555555555556</v>
      </c>
      <c r="J238" s="118">
        <f t="shared" si="37"/>
        <v>73.5</v>
      </c>
      <c r="K238" s="118">
        <f t="shared" si="37"/>
        <v>26.190476190476197</v>
      </c>
      <c r="L238" s="118">
        <f t="shared" si="37"/>
        <v>85.75454545454545</v>
      </c>
      <c r="M238" s="118">
        <f t="shared" si="37"/>
        <v>96.45353535353537</v>
      </c>
      <c r="N238" s="118">
        <f t="shared" si="37"/>
        <v>143.11999999999998</v>
      </c>
      <c r="O238" s="118">
        <f t="shared" si="37"/>
        <v>221.11111111111111</v>
      </c>
    </row>
    <row r="239" spans="1:15" ht="70.5">
      <c r="A239" s="149" t="s">
        <v>175</v>
      </c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ht="70.5">
      <c r="A240" s="149" t="s">
        <v>20</v>
      </c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ht="70.5">
      <c r="A241" s="151" t="s">
        <v>37</v>
      </c>
      <c r="B241" s="149" t="s">
        <v>22</v>
      </c>
      <c r="C241" s="152" t="s">
        <v>23</v>
      </c>
      <c r="D241" s="149" t="s">
        <v>24</v>
      </c>
      <c r="E241" s="149"/>
      <c r="F241" s="149"/>
      <c r="G241" s="149" t="s">
        <v>25</v>
      </c>
      <c r="H241" s="149" t="s">
        <v>26</v>
      </c>
      <c r="I241" s="149"/>
      <c r="J241" s="149"/>
      <c r="K241" s="149"/>
      <c r="L241" s="149" t="s">
        <v>27</v>
      </c>
      <c r="M241" s="149"/>
      <c r="N241" s="149"/>
      <c r="O241" s="149"/>
    </row>
    <row r="242" spans="1:15" ht="70.5">
      <c r="A242" s="151"/>
      <c r="B242" s="149"/>
      <c r="C242" s="152"/>
      <c r="D242" s="111" t="s">
        <v>1</v>
      </c>
      <c r="E242" s="111" t="s">
        <v>2</v>
      </c>
      <c r="F242" s="111" t="s">
        <v>3</v>
      </c>
      <c r="G242" s="149"/>
      <c r="H242" s="111" t="s">
        <v>34</v>
      </c>
      <c r="I242" s="111" t="s">
        <v>6</v>
      </c>
      <c r="J242" s="111" t="s">
        <v>48</v>
      </c>
      <c r="K242" s="111" t="s">
        <v>28</v>
      </c>
      <c r="L242" s="111" t="s">
        <v>29</v>
      </c>
      <c r="M242" s="111" t="s">
        <v>30</v>
      </c>
      <c r="N242" s="111" t="s">
        <v>31</v>
      </c>
      <c r="O242" s="111" t="s">
        <v>5</v>
      </c>
    </row>
    <row r="243" spans="1:15" ht="70.5">
      <c r="A243" s="112">
        <v>1</v>
      </c>
      <c r="B243" s="113">
        <v>2</v>
      </c>
      <c r="C243" s="114">
        <v>3</v>
      </c>
      <c r="D243" s="113">
        <v>4</v>
      </c>
      <c r="E243" s="113">
        <v>5</v>
      </c>
      <c r="F243" s="113">
        <v>6</v>
      </c>
      <c r="G243" s="113">
        <v>7</v>
      </c>
      <c r="H243" s="113">
        <v>8</v>
      </c>
      <c r="I243" s="113">
        <v>9</v>
      </c>
      <c r="J243" s="113">
        <v>10</v>
      </c>
      <c r="K243" s="113">
        <v>11</v>
      </c>
      <c r="L243" s="113">
        <v>12</v>
      </c>
      <c r="M243" s="113">
        <v>13</v>
      </c>
      <c r="N243" s="113">
        <v>14</v>
      </c>
      <c r="O243" s="113">
        <v>15</v>
      </c>
    </row>
    <row r="244" spans="1:15" ht="70.5">
      <c r="A244" s="149" t="s">
        <v>7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1:15" ht="141">
      <c r="A245" s="115">
        <v>53</v>
      </c>
      <c r="B245" s="116" t="s">
        <v>114</v>
      </c>
      <c r="C245" s="120">
        <v>200</v>
      </c>
      <c r="D245" s="118">
        <v>6.85</v>
      </c>
      <c r="E245" s="118">
        <v>7.47</v>
      </c>
      <c r="F245" s="118">
        <v>20.33</v>
      </c>
      <c r="G245" s="118">
        <v>174.67</v>
      </c>
      <c r="H245" s="118">
        <v>0.09</v>
      </c>
      <c r="I245" s="118">
        <v>1.21</v>
      </c>
      <c r="J245" s="118">
        <v>0.23</v>
      </c>
      <c r="K245" s="118">
        <v>0.05</v>
      </c>
      <c r="L245" s="118">
        <v>227.53</v>
      </c>
      <c r="M245" s="118">
        <v>182.65</v>
      </c>
      <c r="N245" s="118">
        <v>28.69</v>
      </c>
      <c r="O245" s="46">
        <v>0.36</v>
      </c>
    </row>
    <row r="246" spans="1:15" ht="70.5">
      <c r="A246" s="115" t="s">
        <v>38</v>
      </c>
      <c r="B246" s="116" t="s">
        <v>9</v>
      </c>
      <c r="C246" s="115">
        <v>20</v>
      </c>
      <c r="D246" s="115">
        <v>0.98</v>
      </c>
      <c r="E246" s="115">
        <v>0.2</v>
      </c>
      <c r="F246" s="115">
        <v>8.95</v>
      </c>
      <c r="G246" s="115">
        <v>40</v>
      </c>
      <c r="H246" s="115">
        <v>0.016</v>
      </c>
      <c r="I246" s="115">
        <v>0</v>
      </c>
      <c r="J246" s="115">
        <v>0</v>
      </c>
      <c r="K246" s="115">
        <v>0</v>
      </c>
      <c r="L246" s="115">
        <v>3.6</v>
      </c>
      <c r="M246" s="115">
        <v>18.4</v>
      </c>
      <c r="N246" s="115">
        <v>4</v>
      </c>
      <c r="O246" s="115">
        <v>0.58</v>
      </c>
    </row>
    <row r="247" spans="1:15" ht="70.5">
      <c r="A247" s="115" t="s">
        <v>38</v>
      </c>
      <c r="B247" s="116" t="s">
        <v>96</v>
      </c>
      <c r="C247" s="115">
        <v>25</v>
      </c>
      <c r="D247" s="115">
        <v>2</v>
      </c>
      <c r="E247" s="115">
        <v>0.38</v>
      </c>
      <c r="F247" s="115">
        <v>9.48</v>
      </c>
      <c r="G247" s="115">
        <v>52</v>
      </c>
      <c r="H247" s="115">
        <v>0.07</v>
      </c>
      <c r="I247" s="115">
        <v>0</v>
      </c>
      <c r="J247" s="115">
        <v>0.58</v>
      </c>
      <c r="K247" s="115">
        <v>0</v>
      </c>
      <c r="L247" s="115">
        <v>8.25</v>
      </c>
      <c r="M247" s="115">
        <v>58.5</v>
      </c>
      <c r="N247" s="115">
        <v>16.5</v>
      </c>
      <c r="O247" s="115">
        <v>1.1</v>
      </c>
    </row>
    <row r="248" spans="1:15" ht="70.5">
      <c r="A248" s="115">
        <v>70</v>
      </c>
      <c r="B248" s="116" t="s">
        <v>91</v>
      </c>
      <c r="C248" s="115">
        <v>10</v>
      </c>
      <c r="D248" s="115">
        <v>1.7</v>
      </c>
      <c r="E248" s="115">
        <v>3.45</v>
      </c>
      <c r="F248" s="115">
        <v>0.39</v>
      </c>
      <c r="G248" s="115">
        <v>45</v>
      </c>
      <c r="H248" s="115">
        <v>0.003</v>
      </c>
      <c r="I248" s="119">
        <v>0.1</v>
      </c>
      <c r="J248" s="119">
        <v>0</v>
      </c>
      <c r="K248" s="115">
        <v>0.025</v>
      </c>
      <c r="L248" s="115">
        <v>105</v>
      </c>
      <c r="M248" s="115">
        <v>105</v>
      </c>
      <c r="N248" s="115">
        <v>4.95</v>
      </c>
      <c r="O248" s="115">
        <v>0.12</v>
      </c>
    </row>
    <row r="249" spans="1:15" ht="70.5">
      <c r="A249" s="115">
        <v>3</v>
      </c>
      <c r="B249" s="116" t="s">
        <v>90</v>
      </c>
      <c r="C249" s="115">
        <v>6</v>
      </c>
      <c r="D249" s="115">
        <v>0.05</v>
      </c>
      <c r="E249" s="115">
        <v>4.29</v>
      </c>
      <c r="F249" s="115">
        <v>0.07</v>
      </c>
      <c r="G249" s="115">
        <v>38.82</v>
      </c>
      <c r="H249" s="115">
        <v>0</v>
      </c>
      <c r="I249" s="119">
        <v>0</v>
      </c>
      <c r="J249" s="119">
        <v>0.06</v>
      </c>
      <c r="K249" s="115">
        <v>0.02</v>
      </c>
      <c r="L249" s="115">
        <v>1.44</v>
      </c>
      <c r="M249" s="115">
        <v>1.8</v>
      </c>
      <c r="N249" s="115">
        <v>0</v>
      </c>
      <c r="O249" s="115">
        <v>0</v>
      </c>
    </row>
    <row r="250" spans="1:15" ht="141">
      <c r="A250" s="115" t="s">
        <v>38</v>
      </c>
      <c r="B250" s="116" t="s">
        <v>107</v>
      </c>
      <c r="C250" s="115">
        <v>160</v>
      </c>
      <c r="D250" s="115">
        <v>0.64</v>
      </c>
      <c r="E250" s="115">
        <v>0.64</v>
      </c>
      <c r="F250" s="115">
        <v>15.68</v>
      </c>
      <c r="G250" s="115">
        <v>75.2</v>
      </c>
      <c r="H250" s="115">
        <v>0.053</v>
      </c>
      <c r="I250" s="115">
        <v>16</v>
      </c>
      <c r="J250" s="115">
        <v>0.32</v>
      </c>
      <c r="K250" s="115">
        <v>0</v>
      </c>
      <c r="L250" s="115">
        <v>25.6</v>
      </c>
      <c r="M250" s="115">
        <v>17.66</v>
      </c>
      <c r="N250" s="115">
        <v>14.4</v>
      </c>
      <c r="O250" s="115">
        <v>3.52</v>
      </c>
    </row>
    <row r="251" spans="1:15" ht="141">
      <c r="A251" s="115">
        <v>2</v>
      </c>
      <c r="B251" s="116" t="s">
        <v>98</v>
      </c>
      <c r="C251" s="115">
        <v>200</v>
      </c>
      <c r="D251" s="115">
        <v>5.53</v>
      </c>
      <c r="E251" s="115">
        <v>6.06</v>
      </c>
      <c r="F251" s="115">
        <v>24.63</v>
      </c>
      <c r="G251" s="115">
        <v>174</v>
      </c>
      <c r="H251" s="115">
        <v>0.07</v>
      </c>
      <c r="I251" s="119">
        <v>2.34</v>
      </c>
      <c r="J251" s="119">
        <v>0.01</v>
      </c>
      <c r="K251" s="115">
        <v>0.05</v>
      </c>
      <c r="L251" s="115">
        <v>219.04</v>
      </c>
      <c r="M251" s="115">
        <v>175.1</v>
      </c>
      <c r="N251" s="115">
        <v>33.7</v>
      </c>
      <c r="O251" s="115">
        <v>0.6</v>
      </c>
    </row>
    <row r="252" spans="1:15" ht="70.5">
      <c r="A252" s="115"/>
      <c r="B252" s="116" t="s">
        <v>36</v>
      </c>
      <c r="C252" s="120"/>
      <c r="D252" s="118">
        <f>D245+D246+D247+D248+D249+D250+D251</f>
        <v>17.75</v>
      </c>
      <c r="E252" s="118">
        <f aca="true" t="shared" si="38" ref="E252:O252">E245+E246+E247+E248+E249+E250+E251</f>
        <v>22.49</v>
      </c>
      <c r="F252" s="118">
        <f t="shared" si="38"/>
        <v>79.53</v>
      </c>
      <c r="G252" s="118">
        <f t="shared" si="38"/>
        <v>599.6899999999999</v>
      </c>
      <c r="H252" s="118">
        <f t="shared" si="38"/>
        <v>0.302</v>
      </c>
      <c r="I252" s="118">
        <f t="shared" si="38"/>
        <v>19.65</v>
      </c>
      <c r="J252" s="118">
        <f t="shared" si="38"/>
        <v>1.2</v>
      </c>
      <c r="K252" s="118">
        <f t="shared" si="38"/>
        <v>0.14500000000000002</v>
      </c>
      <c r="L252" s="118">
        <f t="shared" si="38"/>
        <v>590.46</v>
      </c>
      <c r="M252" s="118">
        <f t="shared" si="38"/>
        <v>559.11</v>
      </c>
      <c r="N252" s="118">
        <f t="shared" si="38"/>
        <v>102.24000000000001</v>
      </c>
      <c r="O252" s="118">
        <f t="shared" si="38"/>
        <v>6.279999999999999</v>
      </c>
    </row>
    <row r="253" spans="1:15" s="21" customFormat="1" ht="70.5">
      <c r="A253" s="151" t="s">
        <v>10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</row>
    <row r="254" spans="1:15" s="21" customFormat="1" ht="141">
      <c r="A254" s="115" t="s">
        <v>110</v>
      </c>
      <c r="B254" s="116" t="s">
        <v>109</v>
      </c>
      <c r="C254" s="117" t="s">
        <v>42</v>
      </c>
      <c r="D254" s="118">
        <v>1.34</v>
      </c>
      <c r="E254" s="118">
        <v>4.84</v>
      </c>
      <c r="F254" s="118">
        <v>5.8</v>
      </c>
      <c r="G254" s="118">
        <v>70.2</v>
      </c>
      <c r="H254" s="118">
        <v>0.04</v>
      </c>
      <c r="I254" s="118">
        <v>7.15</v>
      </c>
      <c r="J254" s="118">
        <v>2.22</v>
      </c>
      <c r="K254" s="118">
        <v>0</v>
      </c>
      <c r="L254" s="118">
        <v>16.66</v>
      </c>
      <c r="M254" s="118">
        <v>35.47</v>
      </c>
      <c r="N254" s="118">
        <v>20.66</v>
      </c>
      <c r="O254" s="118">
        <v>0.55</v>
      </c>
    </row>
    <row r="255" spans="1:15" ht="211.5">
      <c r="A255" s="118">
        <v>49.5</v>
      </c>
      <c r="B255" s="116" t="s">
        <v>49</v>
      </c>
      <c r="C255" s="117" t="s">
        <v>58</v>
      </c>
      <c r="D255" s="118">
        <v>6.15</v>
      </c>
      <c r="E255" s="118">
        <v>5.96</v>
      </c>
      <c r="F255" s="118">
        <v>14.09</v>
      </c>
      <c r="G255" s="118">
        <v>153</v>
      </c>
      <c r="H255" s="118">
        <v>0.13</v>
      </c>
      <c r="I255" s="118">
        <v>10.39</v>
      </c>
      <c r="J255" s="118">
        <v>0.22</v>
      </c>
      <c r="K255" s="118">
        <v>0.01</v>
      </c>
      <c r="L255" s="118">
        <v>21.78</v>
      </c>
      <c r="M255" s="118">
        <v>110.2</v>
      </c>
      <c r="N255" s="118">
        <v>33.56</v>
      </c>
      <c r="O255" s="118">
        <v>1.34</v>
      </c>
    </row>
    <row r="256" spans="1:15" ht="141">
      <c r="A256" s="115">
        <v>19</v>
      </c>
      <c r="B256" s="116" t="s">
        <v>145</v>
      </c>
      <c r="C256" s="115">
        <v>50</v>
      </c>
      <c r="D256" s="115">
        <v>5.5</v>
      </c>
      <c r="E256" s="115">
        <v>16.73</v>
      </c>
      <c r="F256" s="115">
        <v>1.12</v>
      </c>
      <c r="G256" s="115">
        <v>186</v>
      </c>
      <c r="H256" s="115">
        <v>0</v>
      </c>
      <c r="I256" s="119">
        <v>0</v>
      </c>
      <c r="J256" s="119">
        <v>0.35</v>
      </c>
      <c r="K256" s="115">
        <v>0</v>
      </c>
      <c r="L256" s="115">
        <v>24.5</v>
      </c>
      <c r="M256" s="115">
        <v>111.3</v>
      </c>
      <c r="N256" s="115">
        <v>14</v>
      </c>
      <c r="O256" s="115">
        <v>1.26</v>
      </c>
    </row>
    <row r="257" spans="1:15" ht="70.5">
      <c r="A257" s="115">
        <v>7</v>
      </c>
      <c r="B257" s="116" t="s">
        <v>45</v>
      </c>
      <c r="C257" s="115">
        <v>150</v>
      </c>
      <c r="D257" s="115">
        <v>3.76</v>
      </c>
      <c r="E257" s="115">
        <v>5.58</v>
      </c>
      <c r="F257" s="115">
        <v>30</v>
      </c>
      <c r="G257" s="115">
        <f>D257*4+E257*9+F257*4</f>
        <v>185.26</v>
      </c>
      <c r="H257" s="115">
        <v>0.16</v>
      </c>
      <c r="I257" s="115">
        <v>21.69</v>
      </c>
      <c r="J257" s="115">
        <v>0.16</v>
      </c>
      <c r="K257" s="115">
        <v>0.03</v>
      </c>
      <c r="L257" s="115">
        <v>46.71</v>
      </c>
      <c r="M257" s="115">
        <v>105.02</v>
      </c>
      <c r="N257" s="115">
        <v>33.49</v>
      </c>
      <c r="O257" s="115">
        <v>1.2</v>
      </c>
    </row>
    <row r="258" spans="1:15" ht="70.5">
      <c r="A258" s="115">
        <v>17</v>
      </c>
      <c r="B258" s="116" t="s">
        <v>47</v>
      </c>
      <c r="C258" s="120">
        <v>200</v>
      </c>
      <c r="D258" s="118">
        <v>0.73</v>
      </c>
      <c r="E258" s="118">
        <v>0</v>
      </c>
      <c r="F258" s="118">
        <v>30.69</v>
      </c>
      <c r="G258" s="118">
        <v>130</v>
      </c>
      <c r="H258" s="118">
        <v>0.01</v>
      </c>
      <c r="I258" s="118">
        <v>0.66</v>
      </c>
      <c r="J258" s="118">
        <v>0.13</v>
      </c>
      <c r="K258" s="118">
        <v>0.01</v>
      </c>
      <c r="L258" s="118">
        <v>73.74</v>
      </c>
      <c r="M258" s="118">
        <v>25.41</v>
      </c>
      <c r="N258" s="118">
        <v>9.9</v>
      </c>
      <c r="O258" s="118">
        <v>2.03</v>
      </c>
    </row>
    <row r="259" spans="1:15" ht="70.5">
      <c r="A259" s="115" t="s">
        <v>38</v>
      </c>
      <c r="B259" s="116" t="s">
        <v>35</v>
      </c>
      <c r="C259" s="115">
        <v>65</v>
      </c>
      <c r="D259" s="115">
        <v>5.2</v>
      </c>
      <c r="E259" s="115">
        <v>0.98</v>
      </c>
      <c r="F259" s="115">
        <v>24.64</v>
      </c>
      <c r="G259" s="115">
        <v>135.2</v>
      </c>
      <c r="H259" s="115">
        <v>0.16</v>
      </c>
      <c r="I259" s="115">
        <v>0</v>
      </c>
      <c r="J259" s="115">
        <v>1.46</v>
      </c>
      <c r="K259" s="115">
        <v>0</v>
      </c>
      <c r="L259" s="115">
        <v>21.45</v>
      </c>
      <c r="M259" s="115">
        <v>151.36</v>
      </c>
      <c r="N259" s="115">
        <v>42.9</v>
      </c>
      <c r="O259" s="115">
        <v>2.86</v>
      </c>
    </row>
    <row r="260" spans="1:15" ht="70.5">
      <c r="A260" s="115" t="s">
        <v>38</v>
      </c>
      <c r="B260" s="116" t="s">
        <v>9</v>
      </c>
      <c r="C260" s="115">
        <v>30</v>
      </c>
      <c r="D260" s="115">
        <v>1.47</v>
      </c>
      <c r="E260" s="115">
        <v>0.3</v>
      </c>
      <c r="F260" s="115">
        <v>13.44</v>
      </c>
      <c r="G260" s="115">
        <v>60</v>
      </c>
      <c r="H260" s="115">
        <v>0.027</v>
      </c>
      <c r="I260" s="115">
        <v>0</v>
      </c>
      <c r="J260" s="115">
        <v>0</v>
      </c>
      <c r="K260" s="115">
        <v>0</v>
      </c>
      <c r="L260" s="115">
        <v>5.4</v>
      </c>
      <c r="M260" s="115">
        <v>27.6</v>
      </c>
      <c r="N260" s="115">
        <v>6</v>
      </c>
      <c r="O260" s="115">
        <v>0.87</v>
      </c>
    </row>
    <row r="261" spans="1:15" ht="70.5">
      <c r="A261" s="115"/>
      <c r="B261" s="116" t="s">
        <v>36</v>
      </c>
      <c r="C261" s="117"/>
      <c r="D261" s="118">
        <f aca="true" t="shared" si="39" ref="D261:O261">SUM(D254:D260)</f>
        <v>24.15</v>
      </c>
      <c r="E261" s="118">
        <f t="shared" si="39"/>
        <v>34.38999999999999</v>
      </c>
      <c r="F261" s="118">
        <f t="shared" si="39"/>
        <v>119.78</v>
      </c>
      <c r="G261" s="118">
        <f t="shared" si="39"/>
        <v>919.6600000000001</v>
      </c>
      <c r="H261" s="118">
        <f t="shared" si="39"/>
        <v>0.527</v>
      </c>
      <c r="I261" s="118">
        <f t="shared" si="39"/>
        <v>39.89</v>
      </c>
      <c r="J261" s="118">
        <f t="shared" si="39"/>
        <v>4.540000000000001</v>
      </c>
      <c r="K261" s="118">
        <f t="shared" si="39"/>
        <v>0.05</v>
      </c>
      <c r="L261" s="118">
        <f t="shared" si="39"/>
        <v>210.23999999999998</v>
      </c>
      <c r="M261" s="118">
        <f t="shared" si="39"/>
        <v>566.36</v>
      </c>
      <c r="N261" s="118">
        <f t="shared" si="39"/>
        <v>160.51000000000002</v>
      </c>
      <c r="O261" s="118">
        <f t="shared" si="39"/>
        <v>10.11</v>
      </c>
    </row>
    <row r="262" spans="1:15" ht="70.5">
      <c r="A262" s="149" t="s">
        <v>165</v>
      </c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1:15" ht="141">
      <c r="A263" s="115">
        <v>78</v>
      </c>
      <c r="B263" s="116" t="s">
        <v>174</v>
      </c>
      <c r="C263" s="117" t="s">
        <v>32</v>
      </c>
      <c r="D263" s="118">
        <v>1.4</v>
      </c>
      <c r="E263" s="118">
        <v>0</v>
      </c>
      <c r="F263" s="118">
        <v>29</v>
      </c>
      <c r="G263" s="118">
        <v>122</v>
      </c>
      <c r="H263" s="118">
        <v>0</v>
      </c>
      <c r="I263" s="118">
        <v>0</v>
      </c>
      <c r="J263" s="118">
        <v>0</v>
      </c>
      <c r="K263" s="118">
        <v>0</v>
      </c>
      <c r="L263" s="118">
        <v>1</v>
      </c>
      <c r="M263" s="118">
        <v>0</v>
      </c>
      <c r="N263" s="118">
        <v>0</v>
      </c>
      <c r="O263" s="118">
        <v>0.1</v>
      </c>
    </row>
    <row r="264" spans="1:15" ht="70.5">
      <c r="A264" s="115" t="s">
        <v>38</v>
      </c>
      <c r="B264" s="116" t="s">
        <v>166</v>
      </c>
      <c r="C264" s="117" t="s">
        <v>179</v>
      </c>
      <c r="D264" s="118">
        <v>2.25</v>
      </c>
      <c r="E264" s="118">
        <v>2.94</v>
      </c>
      <c r="F264" s="118">
        <v>22.32</v>
      </c>
      <c r="G264" s="118">
        <v>125.1</v>
      </c>
      <c r="H264" s="118">
        <v>0.03</v>
      </c>
      <c r="I264" s="118">
        <v>0</v>
      </c>
      <c r="J264" s="118">
        <v>1.05</v>
      </c>
      <c r="K264" s="118">
        <v>0.01</v>
      </c>
      <c r="L264" s="118">
        <v>8.7</v>
      </c>
      <c r="M264" s="118">
        <v>27</v>
      </c>
      <c r="N264" s="118">
        <v>6</v>
      </c>
      <c r="O264" s="118">
        <v>0.63</v>
      </c>
    </row>
    <row r="265" spans="1:15" ht="70.5">
      <c r="A265" s="115"/>
      <c r="B265" s="116" t="s">
        <v>36</v>
      </c>
      <c r="C265" s="115"/>
      <c r="D265" s="118">
        <f aca="true" t="shared" si="40" ref="D265:O265">D263+D264</f>
        <v>3.65</v>
      </c>
      <c r="E265" s="118">
        <f t="shared" si="40"/>
        <v>2.94</v>
      </c>
      <c r="F265" s="118">
        <f t="shared" si="40"/>
        <v>51.32</v>
      </c>
      <c r="G265" s="118">
        <f t="shared" si="40"/>
        <v>247.1</v>
      </c>
      <c r="H265" s="118">
        <f t="shared" si="40"/>
        <v>0.03</v>
      </c>
      <c r="I265" s="118">
        <f t="shared" si="40"/>
        <v>0</v>
      </c>
      <c r="J265" s="118">
        <f t="shared" si="40"/>
        <v>1.05</v>
      </c>
      <c r="K265" s="118">
        <f t="shared" si="40"/>
        <v>0.01</v>
      </c>
      <c r="L265" s="118">
        <f t="shared" si="40"/>
        <v>9.7</v>
      </c>
      <c r="M265" s="118">
        <f t="shared" si="40"/>
        <v>27</v>
      </c>
      <c r="N265" s="118">
        <f t="shared" si="40"/>
        <v>6</v>
      </c>
      <c r="O265" s="118">
        <f t="shared" si="40"/>
        <v>0.73</v>
      </c>
    </row>
    <row r="266" spans="1:15" ht="70.5">
      <c r="A266" s="115"/>
      <c r="B266" s="116"/>
      <c r="C266" s="117"/>
      <c r="D266" s="111" t="s">
        <v>1</v>
      </c>
      <c r="E266" s="111" t="s">
        <v>2</v>
      </c>
      <c r="F266" s="111" t="s">
        <v>3</v>
      </c>
      <c r="G266" s="111" t="s">
        <v>4</v>
      </c>
      <c r="H266" s="111" t="s">
        <v>34</v>
      </c>
      <c r="I266" s="111" t="s">
        <v>6</v>
      </c>
      <c r="J266" s="111" t="s">
        <v>48</v>
      </c>
      <c r="K266" s="111" t="s">
        <v>28</v>
      </c>
      <c r="L266" s="111" t="s">
        <v>29</v>
      </c>
      <c r="M266" s="111" t="s">
        <v>30</v>
      </c>
      <c r="N266" s="111" t="s">
        <v>31</v>
      </c>
      <c r="O266" s="111" t="s">
        <v>5</v>
      </c>
    </row>
    <row r="267" spans="1:15" ht="70.5">
      <c r="A267" s="115"/>
      <c r="B267" s="121" t="s">
        <v>11</v>
      </c>
      <c r="C267" s="117"/>
      <c r="D267" s="118">
        <f aca="true" t="shared" si="41" ref="D267:O267">SUM(D252+D261+D265)</f>
        <v>45.55</v>
      </c>
      <c r="E267" s="118">
        <f t="shared" si="41"/>
        <v>59.81999999999999</v>
      </c>
      <c r="F267" s="118">
        <f t="shared" si="41"/>
        <v>250.63</v>
      </c>
      <c r="G267" s="118">
        <f t="shared" si="41"/>
        <v>1766.4499999999998</v>
      </c>
      <c r="H267" s="118">
        <f t="shared" si="41"/>
        <v>0.859</v>
      </c>
      <c r="I267" s="118">
        <f t="shared" si="41"/>
        <v>59.54</v>
      </c>
      <c r="J267" s="118">
        <f t="shared" si="41"/>
        <v>6.790000000000001</v>
      </c>
      <c r="K267" s="118">
        <f t="shared" si="41"/>
        <v>0.20500000000000002</v>
      </c>
      <c r="L267" s="118">
        <f t="shared" si="41"/>
        <v>810.4000000000001</v>
      </c>
      <c r="M267" s="118">
        <f t="shared" si="41"/>
        <v>1152.47</v>
      </c>
      <c r="N267" s="118">
        <f t="shared" si="41"/>
        <v>268.75</v>
      </c>
      <c r="O267" s="118">
        <f t="shared" si="41"/>
        <v>17.12</v>
      </c>
    </row>
    <row r="268" spans="1:15" s="20" customFormat="1" ht="139.5">
      <c r="A268" s="115"/>
      <c r="B268" s="121" t="s">
        <v>136</v>
      </c>
      <c r="C268" s="117"/>
      <c r="D268" s="118">
        <v>46</v>
      </c>
      <c r="E268" s="118">
        <v>47</v>
      </c>
      <c r="F268" s="118">
        <v>185</v>
      </c>
      <c r="G268" s="118">
        <v>1410</v>
      </c>
      <c r="H268" s="118">
        <v>0.72</v>
      </c>
      <c r="I268" s="118">
        <v>36</v>
      </c>
      <c r="J268" s="118">
        <v>6</v>
      </c>
      <c r="K268" s="118">
        <v>0.42</v>
      </c>
      <c r="L268" s="118">
        <v>660</v>
      </c>
      <c r="M268" s="118">
        <v>990</v>
      </c>
      <c r="N268" s="118">
        <v>150</v>
      </c>
      <c r="O268" s="118">
        <v>7.2</v>
      </c>
    </row>
    <row r="269" spans="1:15" ht="139.5">
      <c r="A269" s="112"/>
      <c r="B269" s="122" t="s">
        <v>12</v>
      </c>
      <c r="C269" s="111"/>
      <c r="D269" s="118">
        <f aca="true" t="shared" si="42" ref="D269:O269">D267*100/D268</f>
        <v>99.02173913043478</v>
      </c>
      <c r="E269" s="118">
        <f t="shared" si="42"/>
        <v>127.27659574468083</v>
      </c>
      <c r="F269" s="118">
        <f t="shared" si="42"/>
        <v>135.4756756756757</v>
      </c>
      <c r="G269" s="118">
        <f t="shared" si="42"/>
        <v>125.2801418439716</v>
      </c>
      <c r="H269" s="118">
        <f t="shared" si="42"/>
        <v>119.30555555555557</v>
      </c>
      <c r="I269" s="118">
        <f t="shared" si="42"/>
        <v>165.38888888888889</v>
      </c>
      <c r="J269" s="118">
        <f t="shared" si="42"/>
        <v>113.16666666666669</v>
      </c>
      <c r="K269" s="118">
        <f t="shared" si="42"/>
        <v>48.80952380952381</v>
      </c>
      <c r="L269" s="118">
        <f t="shared" si="42"/>
        <v>122.78787878787881</v>
      </c>
      <c r="M269" s="118">
        <f t="shared" si="42"/>
        <v>116.41111111111111</v>
      </c>
      <c r="N269" s="118">
        <f t="shared" si="42"/>
        <v>179.16666666666666</v>
      </c>
      <c r="O269" s="118">
        <f t="shared" si="42"/>
        <v>237.77777777777777</v>
      </c>
    </row>
    <row r="270" spans="1:15" ht="70.5">
      <c r="A270" s="149" t="s">
        <v>175</v>
      </c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1:15" ht="70.5">
      <c r="A271" s="149" t="s">
        <v>21</v>
      </c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1:15" ht="70.5">
      <c r="A272" s="151" t="s">
        <v>37</v>
      </c>
      <c r="B272" s="149" t="s">
        <v>22</v>
      </c>
      <c r="C272" s="152" t="s">
        <v>23</v>
      </c>
      <c r="D272" s="149" t="s">
        <v>24</v>
      </c>
      <c r="E272" s="149"/>
      <c r="F272" s="149"/>
      <c r="G272" s="149" t="s">
        <v>25</v>
      </c>
      <c r="H272" s="149" t="s">
        <v>26</v>
      </c>
      <c r="I272" s="149"/>
      <c r="J272" s="149"/>
      <c r="K272" s="149"/>
      <c r="L272" s="149" t="s">
        <v>27</v>
      </c>
      <c r="M272" s="149"/>
      <c r="N272" s="149"/>
      <c r="O272" s="149"/>
    </row>
    <row r="273" spans="1:15" ht="70.5">
      <c r="A273" s="151"/>
      <c r="B273" s="149"/>
      <c r="C273" s="152"/>
      <c r="D273" s="111" t="s">
        <v>1</v>
      </c>
      <c r="E273" s="111" t="s">
        <v>2</v>
      </c>
      <c r="F273" s="111" t="s">
        <v>3</v>
      </c>
      <c r="G273" s="149"/>
      <c r="H273" s="111" t="s">
        <v>34</v>
      </c>
      <c r="I273" s="111" t="s">
        <v>6</v>
      </c>
      <c r="J273" s="111" t="s">
        <v>48</v>
      </c>
      <c r="K273" s="111" t="s">
        <v>28</v>
      </c>
      <c r="L273" s="111" t="s">
        <v>29</v>
      </c>
      <c r="M273" s="111" t="s">
        <v>30</v>
      </c>
      <c r="N273" s="111" t="s">
        <v>31</v>
      </c>
      <c r="O273" s="111" t="s">
        <v>5</v>
      </c>
    </row>
    <row r="274" spans="1:15" ht="70.5">
      <c r="A274" s="112">
        <v>1</v>
      </c>
      <c r="B274" s="113">
        <v>2</v>
      </c>
      <c r="C274" s="114">
        <v>3</v>
      </c>
      <c r="D274" s="113">
        <v>4</v>
      </c>
      <c r="E274" s="113">
        <v>5</v>
      </c>
      <c r="F274" s="113">
        <v>6</v>
      </c>
      <c r="G274" s="113">
        <v>7</v>
      </c>
      <c r="H274" s="113">
        <v>8</v>
      </c>
      <c r="I274" s="113">
        <v>9</v>
      </c>
      <c r="J274" s="113">
        <v>10</v>
      </c>
      <c r="K274" s="113">
        <v>11</v>
      </c>
      <c r="L274" s="113">
        <v>12</v>
      </c>
      <c r="M274" s="113">
        <v>13</v>
      </c>
      <c r="N274" s="113">
        <v>14</v>
      </c>
      <c r="O274" s="113">
        <v>15</v>
      </c>
    </row>
    <row r="275" spans="1:15" ht="70.5">
      <c r="A275" s="149" t="s">
        <v>7</v>
      </c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1:15" ht="141">
      <c r="A276" s="115">
        <v>31</v>
      </c>
      <c r="B276" s="116" t="s">
        <v>40</v>
      </c>
      <c r="C276" s="115" t="s">
        <v>180</v>
      </c>
      <c r="D276" s="118">
        <v>23.51</v>
      </c>
      <c r="E276" s="118">
        <v>17.86</v>
      </c>
      <c r="F276" s="118">
        <v>34.21</v>
      </c>
      <c r="G276" s="118">
        <v>406</v>
      </c>
      <c r="H276" s="118">
        <v>0.08</v>
      </c>
      <c r="I276" s="118">
        <v>0.45</v>
      </c>
      <c r="J276" s="118">
        <v>0.59</v>
      </c>
      <c r="K276" s="118">
        <v>0.11</v>
      </c>
      <c r="L276" s="118">
        <v>265.81</v>
      </c>
      <c r="M276" s="118">
        <v>320.32</v>
      </c>
      <c r="N276" s="118">
        <v>35.96</v>
      </c>
      <c r="O276" s="118">
        <v>0.92</v>
      </c>
    </row>
    <row r="277" spans="1:15" ht="70.5">
      <c r="A277" s="115" t="s">
        <v>38</v>
      </c>
      <c r="B277" s="116" t="s">
        <v>9</v>
      </c>
      <c r="C277" s="115">
        <v>20</v>
      </c>
      <c r="D277" s="115">
        <v>0.98</v>
      </c>
      <c r="E277" s="115">
        <v>0.2</v>
      </c>
      <c r="F277" s="115">
        <v>8.95</v>
      </c>
      <c r="G277" s="115">
        <v>40</v>
      </c>
      <c r="H277" s="115">
        <v>0.016</v>
      </c>
      <c r="I277" s="115">
        <v>0</v>
      </c>
      <c r="J277" s="115">
        <v>0</v>
      </c>
      <c r="K277" s="115">
        <v>0</v>
      </c>
      <c r="L277" s="115">
        <v>3.6</v>
      </c>
      <c r="M277" s="115">
        <v>18.4</v>
      </c>
      <c r="N277" s="115">
        <v>4</v>
      </c>
      <c r="O277" s="115">
        <v>0.58</v>
      </c>
    </row>
    <row r="278" spans="1:15" ht="141">
      <c r="A278" s="115">
        <v>32</v>
      </c>
      <c r="B278" s="116" t="s">
        <v>108</v>
      </c>
      <c r="C278" s="115">
        <v>38</v>
      </c>
      <c r="D278" s="115">
        <v>2.32</v>
      </c>
      <c r="E278" s="115">
        <v>0.24</v>
      </c>
      <c r="F278" s="115">
        <v>20.26</v>
      </c>
      <c r="G278" s="115">
        <v>91</v>
      </c>
      <c r="H278" s="115">
        <v>0.03</v>
      </c>
      <c r="I278" s="115">
        <v>0.01</v>
      </c>
      <c r="J278" s="115">
        <v>0.35</v>
      </c>
      <c r="K278" s="115">
        <v>0.02</v>
      </c>
      <c r="L278" s="115">
        <v>6.96</v>
      </c>
      <c r="M278" s="115">
        <v>20.94</v>
      </c>
      <c r="N278" s="115">
        <v>4.92</v>
      </c>
      <c r="O278" s="115">
        <v>0.41</v>
      </c>
    </row>
    <row r="279" spans="1:15" ht="70.5">
      <c r="A279" s="115">
        <v>20</v>
      </c>
      <c r="B279" s="116" t="s">
        <v>43</v>
      </c>
      <c r="C279" s="115">
        <v>200</v>
      </c>
      <c r="D279" s="115">
        <v>3.74</v>
      </c>
      <c r="E279" s="115">
        <v>4.19</v>
      </c>
      <c r="F279" s="115">
        <v>22.11</v>
      </c>
      <c r="G279" s="115">
        <v>140</v>
      </c>
      <c r="H279" s="115">
        <v>0.05</v>
      </c>
      <c r="I279" s="119">
        <v>1.74</v>
      </c>
      <c r="J279" s="119">
        <v>0</v>
      </c>
      <c r="K279" s="115">
        <v>0.04</v>
      </c>
      <c r="L279" s="115">
        <v>158.95</v>
      </c>
      <c r="M279" s="115">
        <v>121.12</v>
      </c>
      <c r="N279" s="115">
        <v>20.4</v>
      </c>
      <c r="O279" s="115">
        <v>0.54</v>
      </c>
    </row>
    <row r="280" spans="1:15" ht="70.5">
      <c r="A280" s="115"/>
      <c r="B280" s="116" t="s">
        <v>36</v>
      </c>
      <c r="C280" s="120"/>
      <c r="D280" s="118">
        <f aca="true" t="shared" si="43" ref="D280:O280">SUM(D276:D279)</f>
        <v>30.550000000000004</v>
      </c>
      <c r="E280" s="118">
        <f t="shared" si="43"/>
        <v>22.49</v>
      </c>
      <c r="F280" s="118">
        <f t="shared" si="43"/>
        <v>85.53</v>
      </c>
      <c r="G280" s="118">
        <f t="shared" si="43"/>
        <v>677</v>
      </c>
      <c r="H280" s="118">
        <f t="shared" si="43"/>
        <v>0.176</v>
      </c>
      <c r="I280" s="118">
        <f t="shared" si="43"/>
        <v>2.2</v>
      </c>
      <c r="J280" s="118">
        <f t="shared" si="43"/>
        <v>0.94</v>
      </c>
      <c r="K280" s="118">
        <f t="shared" si="43"/>
        <v>0.17</v>
      </c>
      <c r="L280" s="118">
        <f t="shared" si="43"/>
        <v>435.32</v>
      </c>
      <c r="M280" s="118">
        <f t="shared" si="43"/>
        <v>480.78</v>
      </c>
      <c r="N280" s="118">
        <f t="shared" si="43"/>
        <v>65.28</v>
      </c>
      <c r="O280" s="118">
        <f t="shared" si="43"/>
        <v>2.45</v>
      </c>
    </row>
    <row r="281" spans="1:15" ht="70.5">
      <c r="A281" s="151" t="s">
        <v>10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</row>
    <row r="282" spans="1:15" ht="141">
      <c r="A282" s="115">
        <v>1</v>
      </c>
      <c r="B282" s="116" t="s">
        <v>92</v>
      </c>
      <c r="C282" s="117" t="s">
        <v>181</v>
      </c>
      <c r="D282" s="118">
        <v>1.77</v>
      </c>
      <c r="E282" s="118">
        <v>0.12</v>
      </c>
      <c r="F282" s="118">
        <v>3.28</v>
      </c>
      <c r="G282" s="118">
        <v>22</v>
      </c>
      <c r="H282" s="118">
        <v>0.04</v>
      </c>
      <c r="I282" s="118">
        <v>6</v>
      </c>
      <c r="J282" s="118">
        <v>0.09</v>
      </c>
      <c r="K282" s="118">
        <v>0</v>
      </c>
      <c r="L282" s="118">
        <v>12</v>
      </c>
      <c r="M282" s="118">
        <v>36.83</v>
      </c>
      <c r="N282" s="118">
        <v>12.35</v>
      </c>
      <c r="O282" s="118">
        <v>0.41</v>
      </c>
    </row>
    <row r="283" spans="1:15" ht="70.5">
      <c r="A283" s="115">
        <v>60</v>
      </c>
      <c r="B283" s="116" t="s">
        <v>128</v>
      </c>
      <c r="C283" s="117" t="s">
        <v>51</v>
      </c>
      <c r="D283" s="118">
        <v>8.85</v>
      </c>
      <c r="E283" s="118">
        <v>3.86</v>
      </c>
      <c r="F283" s="118">
        <v>13.58</v>
      </c>
      <c r="G283" s="118">
        <v>139</v>
      </c>
      <c r="H283" s="118">
        <v>0.08</v>
      </c>
      <c r="I283" s="118">
        <v>6.45</v>
      </c>
      <c r="J283" s="118">
        <v>0.17</v>
      </c>
      <c r="K283" s="118">
        <v>0.02</v>
      </c>
      <c r="L283" s="118">
        <v>19.55</v>
      </c>
      <c r="M283" s="118">
        <v>152.16</v>
      </c>
      <c r="N283" s="118">
        <v>30.91</v>
      </c>
      <c r="O283" s="118">
        <v>1.01</v>
      </c>
    </row>
    <row r="284" spans="1:15" ht="211.5">
      <c r="A284" s="115">
        <v>64.74</v>
      </c>
      <c r="B284" s="116" t="s">
        <v>138</v>
      </c>
      <c r="C284" s="117" t="s">
        <v>65</v>
      </c>
      <c r="D284" s="118">
        <v>10</v>
      </c>
      <c r="E284" s="118">
        <v>8.46</v>
      </c>
      <c r="F284" s="118">
        <v>5.35</v>
      </c>
      <c r="G284" s="118">
        <f>D284*4+E284*9+F284*4</f>
        <v>137.54000000000002</v>
      </c>
      <c r="H284" s="118">
        <v>0.21</v>
      </c>
      <c r="I284" s="118">
        <v>6.6</v>
      </c>
      <c r="J284" s="118">
        <v>2.78</v>
      </c>
      <c r="K284" s="118">
        <v>7.08</v>
      </c>
      <c r="L284" s="118">
        <v>9.15</v>
      </c>
      <c r="M284" s="118">
        <v>21.47</v>
      </c>
      <c r="N284" s="118">
        <v>14.11</v>
      </c>
      <c r="O284" s="118">
        <v>4.59</v>
      </c>
    </row>
    <row r="285" spans="1:15" ht="70.5">
      <c r="A285" s="115">
        <v>76</v>
      </c>
      <c r="B285" s="116" t="s">
        <v>116</v>
      </c>
      <c r="C285" s="117" t="s">
        <v>140</v>
      </c>
      <c r="D285" s="118">
        <v>0.3</v>
      </c>
      <c r="E285" s="118">
        <v>2.99</v>
      </c>
      <c r="F285" s="118">
        <v>1.59</v>
      </c>
      <c r="G285" s="118">
        <v>32.5</v>
      </c>
      <c r="H285" s="118">
        <v>0</v>
      </c>
      <c r="I285" s="118">
        <v>0.03</v>
      </c>
      <c r="J285" s="118">
        <v>0.06</v>
      </c>
      <c r="K285" s="118">
        <v>0.03</v>
      </c>
      <c r="L285" s="118">
        <v>6.63</v>
      </c>
      <c r="M285" s="118">
        <v>5.58</v>
      </c>
      <c r="N285" s="118">
        <v>0.7</v>
      </c>
      <c r="O285" s="118">
        <v>0.04</v>
      </c>
    </row>
    <row r="286" spans="1:15" ht="141">
      <c r="A286" s="115">
        <v>24</v>
      </c>
      <c r="B286" s="116" t="s">
        <v>141</v>
      </c>
      <c r="C286" s="117" t="s">
        <v>61</v>
      </c>
      <c r="D286" s="118">
        <v>8.56</v>
      </c>
      <c r="E286" s="118">
        <v>5.85</v>
      </c>
      <c r="F286" s="118">
        <v>38.67</v>
      </c>
      <c r="G286" s="118">
        <v>240</v>
      </c>
      <c r="H286" s="118">
        <v>0.1</v>
      </c>
      <c r="I286" s="118">
        <v>0</v>
      </c>
      <c r="J286" s="118">
        <v>0.47</v>
      </c>
      <c r="K286" s="118">
        <v>0.02</v>
      </c>
      <c r="L286" s="118">
        <v>25.52</v>
      </c>
      <c r="M286" s="118">
        <v>205.18</v>
      </c>
      <c r="N286" s="118">
        <v>135.89</v>
      </c>
      <c r="O286" s="118">
        <v>4.63</v>
      </c>
    </row>
    <row r="287" spans="1:15" ht="70.5">
      <c r="A287" s="115">
        <v>57</v>
      </c>
      <c r="B287" s="116" t="s">
        <v>8</v>
      </c>
      <c r="C287" s="115">
        <v>200</v>
      </c>
      <c r="D287" s="115">
        <v>0.1</v>
      </c>
      <c r="E287" s="115">
        <v>0.03</v>
      </c>
      <c r="F287" s="115">
        <v>16</v>
      </c>
      <c r="G287" s="115">
        <v>65</v>
      </c>
      <c r="H287" s="115">
        <v>0</v>
      </c>
      <c r="I287" s="119">
        <v>0</v>
      </c>
      <c r="J287" s="119">
        <v>0</v>
      </c>
      <c r="K287" s="115">
        <v>0</v>
      </c>
      <c r="L287" s="115">
        <v>2.95</v>
      </c>
      <c r="M287" s="115">
        <v>4.12</v>
      </c>
      <c r="N287" s="115">
        <v>2.2</v>
      </c>
      <c r="O287" s="115">
        <v>0.46</v>
      </c>
    </row>
    <row r="288" spans="1:15" ht="70.5">
      <c r="A288" s="115" t="s">
        <v>38</v>
      </c>
      <c r="B288" s="116" t="s">
        <v>35</v>
      </c>
      <c r="C288" s="115">
        <v>65</v>
      </c>
      <c r="D288" s="115">
        <v>5.2</v>
      </c>
      <c r="E288" s="115">
        <v>0.98</v>
      </c>
      <c r="F288" s="115">
        <v>24.64</v>
      </c>
      <c r="G288" s="115">
        <v>135.2</v>
      </c>
      <c r="H288" s="115">
        <v>0.16</v>
      </c>
      <c r="I288" s="115">
        <v>0</v>
      </c>
      <c r="J288" s="115">
        <v>1.46</v>
      </c>
      <c r="K288" s="115">
        <v>0</v>
      </c>
      <c r="L288" s="115">
        <v>21.45</v>
      </c>
      <c r="M288" s="115">
        <v>151.36</v>
      </c>
      <c r="N288" s="115">
        <v>42.9</v>
      </c>
      <c r="O288" s="115">
        <v>2.86</v>
      </c>
    </row>
    <row r="289" spans="1:15" ht="70.5">
      <c r="A289" s="115" t="s">
        <v>38</v>
      </c>
      <c r="B289" s="116" t="s">
        <v>9</v>
      </c>
      <c r="C289" s="115">
        <v>50</v>
      </c>
      <c r="D289" s="115">
        <v>2.45</v>
      </c>
      <c r="E289" s="115">
        <v>0.5</v>
      </c>
      <c r="F289" s="115">
        <v>22.4</v>
      </c>
      <c r="G289" s="115">
        <v>100</v>
      </c>
      <c r="H289" s="115">
        <v>0.045</v>
      </c>
      <c r="I289" s="115">
        <v>0</v>
      </c>
      <c r="J289" s="115">
        <v>0</v>
      </c>
      <c r="K289" s="115">
        <v>0</v>
      </c>
      <c r="L289" s="115">
        <v>9</v>
      </c>
      <c r="M289" s="115">
        <v>46</v>
      </c>
      <c r="N289" s="115">
        <v>10</v>
      </c>
      <c r="O289" s="115">
        <v>1.45</v>
      </c>
    </row>
    <row r="290" spans="1:15" ht="70.5">
      <c r="A290" s="115"/>
      <c r="B290" s="116" t="s">
        <v>36</v>
      </c>
      <c r="C290" s="117"/>
      <c r="D290" s="118">
        <f aca="true" t="shared" si="44" ref="D290:O290">SUM(D282:D289)</f>
        <v>37.230000000000004</v>
      </c>
      <c r="E290" s="118">
        <f t="shared" si="44"/>
        <v>22.790000000000003</v>
      </c>
      <c r="F290" s="118">
        <f t="shared" si="44"/>
        <v>125.50999999999999</v>
      </c>
      <c r="G290" s="118">
        <f t="shared" si="44"/>
        <v>871.24</v>
      </c>
      <c r="H290" s="118">
        <f t="shared" si="44"/>
        <v>0.635</v>
      </c>
      <c r="I290" s="118">
        <f t="shared" si="44"/>
        <v>19.08</v>
      </c>
      <c r="J290" s="118">
        <f t="shared" si="44"/>
        <v>5.03</v>
      </c>
      <c r="K290" s="118">
        <f t="shared" si="44"/>
        <v>7.1499999999999995</v>
      </c>
      <c r="L290" s="118">
        <f t="shared" si="44"/>
        <v>106.25000000000001</v>
      </c>
      <c r="M290" s="118">
        <f t="shared" si="44"/>
        <v>622.7</v>
      </c>
      <c r="N290" s="118">
        <f t="shared" si="44"/>
        <v>249.05999999999997</v>
      </c>
      <c r="O290" s="118">
        <f t="shared" si="44"/>
        <v>15.45</v>
      </c>
    </row>
    <row r="291" spans="1:15" ht="70.5">
      <c r="A291" s="149" t="s">
        <v>165</v>
      </c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1:15" ht="70.5">
      <c r="A292" s="115">
        <v>57</v>
      </c>
      <c r="B292" s="116" t="s">
        <v>8</v>
      </c>
      <c r="C292" s="115">
        <v>200</v>
      </c>
      <c r="D292" s="115">
        <v>0.1</v>
      </c>
      <c r="E292" s="115">
        <v>0.03</v>
      </c>
      <c r="F292" s="115">
        <v>16</v>
      </c>
      <c r="G292" s="115">
        <v>65</v>
      </c>
      <c r="H292" s="115">
        <v>0</v>
      </c>
      <c r="I292" s="119">
        <v>0</v>
      </c>
      <c r="J292" s="119">
        <v>0</v>
      </c>
      <c r="K292" s="115">
        <v>0</v>
      </c>
      <c r="L292" s="115">
        <v>2.95</v>
      </c>
      <c r="M292" s="115">
        <v>4.12</v>
      </c>
      <c r="N292" s="115">
        <v>2.2</v>
      </c>
      <c r="O292" s="115">
        <v>0.46</v>
      </c>
    </row>
    <row r="293" spans="1:15" ht="70.5">
      <c r="A293" s="115" t="s">
        <v>38</v>
      </c>
      <c r="B293" s="116" t="s">
        <v>167</v>
      </c>
      <c r="C293" s="117" t="s">
        <v>179</v>
      </c>
      <c r="D293" s="118">
        <v>1.5</v>
      </c>
      <c r="E293" s="118">
        <v>1.41</v>
      </c>
      <c r="F293" s="118">
        <v>22.5</v>
      </c>
      <c r="G293" s="118">
        <v>109.8</v>
      </c>
      <c r="H293" s="118">
        <v>0.03</v>
      </c>
      <c r="I293" s="118">
        <v>0</v>
      </c>
      <c r="J293" s="118">
        <v>0.72</v>
      </c>
      <c r="K293" s="118">
        <v>0</v>
      </c>
      <c r="L293" s="118">
        <v>3.3</v>
      </c>
      <c r="M293" s="118">
        <v>15</v>
      </c>
      <c r="N293" s="118">
        <v>2.7</v>
      </c>
      <c r="O293" s="118">
        <v>0.24</v>
      </c>
    </row>
    <row r="294" spans="1:15" ht="70.5">
      <c r="A294" s="115"/>
      <c r="B294" s="116" t="s">
        <v>36</v>
      </c>
      <c r="C294" s="115"/>
      <c r="D294" s="118">
        <f aca="true" t="shared" si="45" ref="D294:O294">D292+D293</f>
        <v>1.6</v>
      </c>
      <c r="E294" s="118">
        <f t="shared" si="45"/>
        <v>1.44</v>
      </c>
      <c r="F294" s="118">
        <f t="shared" si="45"/>
        <v>38.5</v>
      </c>
      <c r="G294" s="118">
        <f t="shared" si="45"/>
        <v>174.8</v>
      </c>
      <c r="H294" s="118">
        <f t="shared" si="45"/>
        <v>0.03</v>
      </c>
      <c r="I294" s="118">
        <f t="shared" si="45"/>
        <v>0</v>
      </c>
      <c r="J294" s="118">
        <f t="shared" si="45"/>
        <v>0.72</v>
      </c>
      <c r="K294" s="118">
        <f t="shared" si="45"/>
        <v>0</v>
      </c>
      <c r="L294" s="118">
        <f t="shared" si="45"/>
        <v>6.25</v>
      </c>
      <c r="M294" s="118">
        <f t="shared" si="45"/>
        <v>19.12</v>
      </c>
      <c r="N294" s="118">
        <f t="shared" si="45"/>
        <v>4.9</v>
      </c>
      <c r="O294" s="118">
        <f t="shared" si="45"/>
        <v>0.7</v>
      </c>
    </row>
    <row r="295" spans="1:15" ht="70.5">
      <c r="A295" s="115"/>
      <c r="B295" s="116"/>
      <c r="C295" s="117"/>
      <c r="D295" s="111" t="s">
        <v>1</v>
      </c>
      <c r="E295" s="111" t="s">
        <v>2</v>
      </c>
      <c r="F295" s="111" t="s">
        <v>3</v>
      </c>
      <c r="G295" s="111" t="s">
        <v>4</v>
      </c>
      <c r="H295" s="111" t="s">
        <v>34</v>
      </c>
      <c r="I295" s="111" t="s">
        <v>6</v>
      </c>
      <c r="J295" s="111" t="s">
        <v>48</v>
      </c>
      <c r="K295" s="111" t="s">
        <v>28</v>
      </c>
      <c r="L295" s="111" t="s">
        <v>29</v>
      </c>
      <c r="M295" s="111" t="s">
        <v>30</v>
      </c>
      <c r="N295" s="111" t="s">
        <v>31</v>
      </c>
      <c r="O295" s="111" t="s">
        <v>5</v>
      </c>
    </row>
    <row r="296" spans="1:15" ht="70.5">
      <c r="A296" s="115"/>
      <c r="B296" s="121" t="s">
        <v>11</v>
      </c>
      <c r="C296" s="117"/>
      <c r="D296" s="118">
        <f aca="true" t="shared" si="46" ref="D296:O296">SUM(D280+D290+D294)</f>
        <v>69.38</v>
      </c>
      <c r="E296" s="118">
        <f t="shared" si="46"/>
        <v>46.72</v>
      </c>
      <c r="F296" s="118">
        <f t="shared" si="46"/>
        <v>249.54</v>
      </c>
      <c r="G296" s="118">
        <f t="shared" si="46"/>
        <v>1723.04</v>
      </c>
      <c r="H296" s="118">
        <f t="shared" si="46"/>
        <v>0.841</v>
      </c>
      <c r="I296" s="118">
        <f t="shared" si="46"/>
        <v>21.279999999999998</v>
      </c>
      <c r="J296" s="118">
        <f t="shared" si="46"/>
        <v>6.69</v>
      </c>
      <c r="K296" s="118">
        <f t="shared" si="46"/>
        <v>7.319999999999999</v>
      </c>
      <c r="L296" s="118">
        <f t="shared" si="46"/>
        <v>547.82</v>
      </c>
      <c r="M296" s="118">
        <f t="shared" si="46"/>
        <v>1122.6</v>
      </c>
      <c r="N296" s="118">
        <f t="shared" si="46"/>
        <v>319.23999999999995</v>
      </c>
      <c r="O296" s="118">
        <f t="shared" si="46"/>
        <v>18.599999999999998</v>
      </c>
    </row>
    <row r="297" spans="1:15" ht="139.5">
      <c r="A297" s="115"/>
      <c r="B297" s="121" t="s">
        <v>136</v>
      </c>
      <c r="C297" s="117"/>
      <c r="D297" s="118">
        <v>46</v>
      </c>
      <c r="E297" s="118">
        <v>47</v>
      </c>
      <c r="F297" s="118">
        <v>185</v>
      </c>
      <c r="G297" s="118">
        <v>1410</v>
      </c>
      <c r="H297" s="118">
        <v>0.72</v>
      </c>
      <c r="I297" s="118">
        <v>36</v>
      </c>
      <c r="J297" s="118">
        <v>6</v>
      </c>
      <c r="K297" s="118">
        <v>0.42</v>
      </c>
      <c r="L297" s="118">
        <v>660</v>
      </c>
      <c r="M297" s="118">
        <v>990</v>
      </c>
      <c r="N297" s="118">
        <v>150</v>
      </c>
      <c r="O297" s="118">
        <v>7.2</v>
      </c>
    </row>
    <row r="298" spans="1:15" ht="139.5">
      <c r="A298" s="112"/>
      <c r="B298" s="122" t="s">
        <v>12</v>
      </c>
      <c r="C298" s="111"/>
      <c r="D298" s="118">
        <f aca="true" t="shared" si="47" ref="D298:O298">D296*100/D297</f>
        <v>150.82608695652175</v>
      </c>
      <c r="E298" s="118">
        <f t="shared" si="47"/>
        <v>99.40425531914893</v>
      </c>
      <c r="F298" s="118">
        <f t="shared" si="47"/>
        <v>134.8864864864865</v>
      </c>
      <c r="G298" s="118">
        <f t="shared" si="47"/>
        <v>122.2014184397163</v>
      </c>
      <c r="H298" s="118">
        <f t="shared" si="47"/>
        <v>116.80555555555556</v>
      </c>
      <c r="I298" s="118">
        <f t="shared" si="47"/>
        <v>59.1111111111111</v>
      </c>
      <c r="J298" s="118">
        <f t="shared" si="47"/>
        <v>111.5</v>
      </c>
      <c r="K298" s="118">
        <f t="shared" si="47"/>
        <v>1742.8571428571427</v>
      </c>
      <c r="L298" s="118">
        <f t="shared" si="47"/>
        <v>83.00303030303031</v>
      </c>
      <c r="M298" s="118">
        <f t="shared" si="47"/>
        <v>113.39393939393938</v>
      </c>
      <c r="N298" s="118">
        <f t="shared" si="47"/>
        <v>212.82666666666665</v>
      </c>
      <c r="O298" s="118">
        <f t="shared" si="47"/>
        <v>258.3333333333333</v>
      </c>
    </row>
    <row r="299" spans="1:15" ht="70.5">
      <c r="A299" s="149" t="s">
        <v>62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1:15" ht="70.5">
      <c r="A300" s="151"/>
      <c r="B300" s="149"/>
      <c r="C300" s="152"/>
      <c r="D300" s="149" t="s">
        <v>24</v>
      </c>
      <c r="E300" s="149"/>
      <c r="F300" s="149"/>
      <c r="G300" s="149" t="s">
        <v>25</v>
      </c>
      <c r="H300" s="149" t="s">
        <v>26</v>
      </c>
      <c r="I300" s="149"/>
      <c r="J300" s="149"/>
      <c r="K300" s="149"/>
      <c r="L300" s="149" t="s">
        <v>27</v>
      </c>
      <c r="M300" s="149"/>
      <c r="N300" s="149"/>
      <c r="O300" s="149"/>
    </row>
    <row r="301" spans="1:15" ht="70.5">
      <c r="A301" s="151"/>
      <c r="B301" s="149"/>
      <c r="C301" s="152"/>
      <c r="D301" s="111" t="s">
        <v>1</v>
      </c>
      <c r="E301" s="111" t="s">
        <v>2</v>
      </c>
      <c r="F301" s="111" t="s">
        <v>3</v>
      </c>
      <c r="G301" s="149"/>
      <c r="H301" s="111" t="s">
        <v>34</v>
      </c>
      <c r="I301" s="111" t="s">
        <v>6</v>
      </c>
      <c r="J301" s="111" t="s">
        <v>48</v>
      </c>
      <c r="K301" s="111" t="s">
        <v>28</v>
      </c>
      <c r="L301" s="111" t="s">
        <v>29</v>
      </c>
      <c r="M301" s="111" t="s">
        <v>30</v>
      </c>
      <c r="N301" s="111" t="s">
        <v>31</v>
      </c>
      <c r="O301" s="111" t="s">
        <v>5</v>
      </c>
    </row>
    <row r="302" spans="1:15" ht="70.5">
      <c r="A302" s="136" t="s">
        <v>99</v>
      </c>
      <c r="B302" s="136"/>
      <c r="C302" s="136"/>
      <c r="D302" s="118">
        <f>D30+D60+D89+D117+D147+D176+D207+D236+D267+D296</f>
        <v>552.5799999999999</v>
      </c>
      <c r="E302" s="118">
        <f>E30+E60+E89+E117+E147+E176+E207+E236+E267+E296</f>
        <v>545.4399999999999</v>
      </c>
      <c r="F302" s="118">
        <f>F30+F60+F89+F117+F147+F176+F207+F236+F267+F296</f>
        <v>2409.61</v>
      </c>
      <c r="G302" s="118">
        <f>G30+G60+G89+G117+G147+G176+G207+G236+G267+G296</f>
        <v>16157.2</v>
      </c>
      <c r="H302" s="118">
        <f>H30+H60+H89+H117+H147+H176+H207+H236+H267+H296</f>
        <v>7.624000000000001</v>
      </c>
      <c r="I302" s="118">
        <f>I30+I60+I89+I117+I147+I176+I207+I236+I267+I296</f>
        <v>379.624</v>
      </c>
      <c r="J302" s="118">
        <f>J30+J60+J89+J117+J147+J176+J207+J236+J267+J296</f>
        <v>86.39</v>
      </c>
      <c r="K302" s="118">
        <f>K30+K60+K89+K117+K147+K176+K207+K236+K267+K296</f>
        <v>8.639999999999999</v>
      </c>
      <c r="L302" s="118">
        <f>L30+L60+L89+L117+L147+L176+L207+L236+L267+L296</f>
        <v>6403.48</v>
      </c>
      <c r="M302" s="118">
        <f>M30+M60+M89+M117+M147+M176+M207+M236+M267+M296</f>
        <v>10973.849999999999</v>
      </c>
      <c r="N302" s="118">
        <f>N30+N60+N89+N117+N147+N176+N207+N236+N267+N296</f>
        <v>2785.58</v>
      </c>
      <c r="O302" s="118">
        <f>O30+O60+O89+O117+O147+O176+O207+O236+O267+O296</f>
        <v>174.82</v>
      </c>
    </row>
    <row r="303" spans="1:15" ht="70.5">
      <c r="A303" s="136" t="s">
        <v>41</v>
      </c>
      <c r="B303" s="136"/>
      <c r="C303" s="136"/>
      <c r="D303" s="118">
        <f>D302/10</f>
        <v>55.257999999999996</v>
      </c>
      <c r="E303" s="118">
        <f aca="true" t="shared" si="48" ref="E303:O303">E302/10</f>
        <v>54.544</v>
      </c>
      <c r="F303" s="118">
        <f t="shared" si="48"/>
        <v>240.961</v>
      </c>
      <c r="G303" s="118">
        <f t="shared" si="48"/>
        <v>1615.72</v>
      </c>
      <c r="H303" s="118">
        <f t="shared" si="48"/>
        <v>0.7624000000000002</v>
      </c>
      <c r="I303" s="118">
        <f t="shared" si="48"/>
        <v>37.9624</v>
      </c>
      <c r="J303" s="118">
        <f t="shared" si="48"/>
        <v>8.639</v>
      </c>
      <c r="K303" s="118">
        <f t="shared" si="48"/>
        <v>0.8639999999999999</v>
      </c>
      <c r="L303" s="118">
        <f t="shared" si="48"/>
        <v>640.348</v>
      </c>
      <c r="M303" s="118">
        <f t="shared" si="48"/>
        <v>1097.3849999999998</v>
      </c>
      <c r="N303" s="118">
        <f t="shared" si="48"/>
        <v>278.558</v>
      </c>
      <c r="O303" s="118">
        <f t="shared" si="48"/>
        <v>17.482</v>
      </c>
    </row>
    <row r="304" spans="1:15" ht="70.5">
      <c r="A304" s="136" t="s">
        <v>135</v>
      </c>
      <c r="B304" s="136"/>
      <c r="C304" s="136"/>
      <c r="D304" s="123">
        <v>1</v>
      </c>
      <c r="E304" s="123">
        <f>E303/D303</f>
        <v>0.9870787940207753</v>
      </c>
      <c r="F304" s="123">
        <f>F303/D303</f>
        <v>4.360653661008361</v>
      </c>
      <c r="G304" s="118"/>
      <c r="H304" s="118"/>
      <c r="I304" s="118"/>
      <c r="J304" s="118"/>
      <c r="K304" s="118"/>
      <c r="L304" s="123">
        <v>1</v>
      </c>
      <c r="M304" s="123">
        <f>M303/L303</f>
        <v>1.7137322206050458</v>
      </c>
      <c r="N304" s="118"/>
      <c r="O304" s="118"/>
    </row>
    <row r="305" spans="1:15" ht="70.5">
      <c r="A305" s="136" t="s">
        <v>136</v>
      </c>
      <c r="B305" s="136"/>
      <c r="C305" s="136"/>
      <c r="D305" s="118">
        <v>46</v>
      </c>
      <c r="E305" s="118">
        <v>47</v>
      </c>
      <c r="F305" s="118">
        <v>185</v>
      </c>
      <c r="G305" s="118">
        <v>1410</v>
      </c>
      <c r="H305" s="118">
        <v>0.72</v>
      </c>
      <c r="I305" s="118">
        <v>36</v>
      </c>
      <c r="J305" s="118">
        <v>6</v>
      </c>
      <c r="K305" s="118">
        <v>0.42</v>
      </c>
      <c r="L305" s="118">
        <v>660</v>
      </c>
      <c r="M305" s="118">
        <v>990</v>
      </c>
      <c r="N305" s="118">
        <v>150</v>
      </c>
      <c r="O305" s="118">
        <v>7.2</v>
      </c>
    </row>
    <row r="306" spans="1:15" ht="70.5">
      <c r="A306" s="136" t="s">
        <v>12</v>
      </c>
      <c r="B306" s="136"/>
      <c r="C306" s="136"/>
      <c r="D306" s="118">
        <f>D303*100/D305</f>
        <v>120.12608695652172</v>
      </c>
      <c r="E306" s="118">
        <f aca="true" t="shared" si="49" ref="E306:O306">E303*100/E305</f>
        <v>116.05106382978722</v>
      </c>
      <c r="F306" s="118">
        <f t="shared" si="49"/>
        <v>130.2491891891892</v>
      </c>
      <c r="G306" s="118">
        <f t="shared" si="49"/>
        <v>114.59007092198581</v>
      </c>
      <c r="H306" s="118">
        <f t="shared" si="49"/>
        <v>105.88888888888893</v>
      </c>
      <c r="I306" s="118">
        <f t="shared" si="49"/>
        <v>105.45111111111112</v>
      </c>
      <c r="J306" s="118">
        <f t="shared" si="49"/>
        <v>143.98333333333332</v>
      </c>
      <c r="K306" s="118">
        <f t="shared" si="49"/>
        <v>205.7142857142857</v>
      </c>
      <c r="L306" s="118">
        <f t="shared" si="49"/>
        <v>97.02242424242424</v>
      </c>
      <c r="M306" s="118">
        <f t="shared" si="49"/>
        <v>110.84696969696967</v>
      </c>
      <c r="N306" s="118">
        <f t="shared" si="49"/>
        <v>185.70533333333333</v>
      </c>
      <c r="O306" s="118">
        <f t="shared" si="49"/>
        <v>242.80555555555551</v>
      </c>
    </row>
    <row r="307" spans="1:15" ht="70.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137"/>
      <c r="O307" s="153"/>
    </row>
    <row r="308" spans="1:15" ht="70.5">
      <c r="A308" s="36"/>
      <c r="B308" s="36" t="s">
        <v>56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153"/>
      <c r="O308" s="153"/>
    </row>
    <row r="309" spans="1:15" ht="70.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153"/>
      <c r="O309" s="153"/>
    </row>
    <row r="310" spans="1:15" ht="70.5">
      <c r="A310" s="19"/>
      <c r="C310" s="19"/>
      <c r="N310" s="101"/>
      <c r="O310" s="98"/>
    </row>
    <row r="311" spans="1:15" ht="70.5">
      <c r="A311" s="19"/>
      <c r="C311" s="19"/>
      <c r="E311" s="46" t="s">
        <v>148</v>
      </c>
      <c r="F311" s="46" t="s">
        <v>146</v>
      </c>
      <c r="G311" s="46" t="s">
        <v>147</v>
      </c>
      <c r="N311" s="101"/>
      <c r="O311" s="98"/>
    </row>
    <row r="312" spans="1:15" ht="70.5">
      <c r="A312" s="19"/>
      <c r="C312" s="19"/>
      <c r="E312" s="48">
        <v>1</v>
      </c>
      <c r="F312" s="46">
        <f>G13*60/G30</f>
        <v>20.168764066313756</v>
      </c>
      <c r="G312" s="46">
        <f>G23*60/G30</f>
        <v>30.660157859701396</v>
      </c>
      <c r="H312" s="27">
        <f>F312+G312</f>
        <v>50.828921926015155</v>
      </c>
      <c r="N312" s="101"/>
      <c r="O312" s="98"/>
    </row>
    <row r="313" spans="1:15" ht="70.5">
      <c r="A313" s="19"/>
      <c r="C313" s="19"/>
      <c r="E313" s="48">
        <v>2</v>
      </c>
      <c r="F313" s="46">
        <f>G45*60/G60</f>
        <v>21.90364580281492</v>
      </c>
      <c r="G313" s="46">
        <f>G54*60/G60</f>
        <v>33.28684768724145</v>
      </c>
      <c r="H313" s="27">
        <f aca="true" t="shared" si="50" ref="H313:H325">F313+G313</f>
        <v>55.19049349005637</v>
      </c>
      <c r="N313" s="101"/>
      <c r="O313" s="98"/>
    </row>
    <row r="314" spans="1:15" ht="70.5">
      <c r="A314" s="19"/>
      <c r="C314" s="19"/>
      <c r="E314" s="48">
        <v>3</v>
      </c>
      <c r="F314" s="46">
        <f>G74*60/G89</f>
        <v>23.552383517371396</v>
      </c>
      <c r="G314" s="46">
        <f>G83*60/G89</f>
        <v>27.471047670347428</v>
      </c>
      <c r="H314" s="27">
        <f t="shared" si="50"/>
        <v>51.02343118771883</v>
      </c>
      <c r="N314" s="101"/>
      <c r="O314" s="98"/>
    </row>
    <row r="315" spans="1:15" ht="70.5">
      <c r="A315" s="19"/>
      <c r="C315" s="19"/>
      <c r="E315" s="48">
        <v>4</v>
      </c>
      <c r="F315" s="46">
        <f>G102*60/G117</f>
        <v>22.771403353927624</v>
      </c>
      <c r="G315" s="46">
        <f>G111*60/G117</f>
        <v>32.05396545202371</v>
      </c>
      <c r="H315" s="27">
        <f t="shared" si="50"/>
        <v>54.825368805951335</v>
      </c>
      <c r="N315" s="101"/>
      <c r="O315" s="98"/>
    </row>
    <row r="316" spans="1:15" ht="70.5">
      <c r="A316" s="19"/>
      <c r="C316" s="19"/>
      <c r="E316" s="48">
        <v>5</v>
      </c>
      <c r="F316" s="46">
        <f>G132*60/G147</f>
        <v>22.649803027161518</v>
      </c>
      <c r="G316" s="46">
        <f>G141*60/G147</f>
        <v>27.103462575160687</v>
      </c>
      <c r="H316" s="27">
        <f t="shared" si="50"/>
        <v>49.7532656023222</v>
      </c>
      <c r="N316" s="101"/>
      <c r="O316" s="98"/>
    </row>
    <row r="317" spans="1:15" ht="70.5">
      <c r="A317" s="19"/>
      <c r="C317" s="19"/>
      <c r="E317" s="48" t="s">
        <v>149</v>
      </c>
      <c r="F317" s="46">
        <f>F312+F313+F314+F315+F316</f>
        <v>111.04599976758922</v>
      </c>
      <c r="G317" s="46">
        <f>G312+G313+G314+G315+G316</f>
        <v>150.57548124447467</v>
      </c>
      <c r="H317" s="27">
        <f t="shared" si="50"/>
        <v>261.6214810120639</v>
      </c>
      <c r="N317" s="101"/>
      <c r="O317" s="98"/>
    </row>
    <row r="318" spans="1:15" ht="70.5">
      <c r="A318" s="19"/>
      <c r="C318" s="19"/>
      <c r="E318" s="48" t="s">
        <v>150</v>
      </c>
      <c r="F318" s="86">
        <f>F317/5</f>
        <v>22.209199953517846</v>
      </c>
      <c r="G318" s="86">
        <f>G317/5</f>
        <v>30.115096248894936</v>
      </c>
      <c r="H318" s="27">
        <f t="shared" si="50"/>
        <v>52.32429620241278</v>
      </c>
      <c r="N318" s="101"/>
      <c r="O318" s="98"/>
    </row>
    <row r="319" spans="1:15" ht="70.5">
      <c r="A319" s="19"/>
      <c r="C319" s="19"/>
      <c r="E319" s="48">
        <v>6</v>
      </c>
      <c r="F319" s="46">
        <f>G162*60/G176</f>
        <v>22.624266343449786</v>
      </c>
      <c r="G319" s="46">
        <f>G170*60/G176</f>
        <v>28.738439125164945</v>
      </c>
      <c r="H319" s="27">
        <f t="shared" si="50"/>
        <v>51.362705468614735</v>
      </c>
      <c r="N319" s="101"/>
      <c r="O319" s="98"/>
    </row>
    <row r="320" spans="1:15" ht="70.5">
      <c r="A320" s="19"/>
      <c r="C320" s="19"/>
      <c r="E320" s="48">
        <v>7</v>
      </c>
      <c r="F320" s="46">
        <f>G192*60/G207</f>
        <v>22.89385015751267</v>
      </c>
      <c r="G320" s="46">
        <f>G201*60/G207</f>
        <v>28.89467196274483</v>
      </c>
      <c r="H320" s="27">
        <f t="shared" si="50"/>
        <v>51.7885221202575</v>
      </c>
      <c r="N320" s="101"/>
      <c r="O320" s="98"/>
    </row>
    <row r="321" spans="1:15" ht="70.5">
      <c r="A321" s="19"/>
      <c r="C321" s="19"/>
      <c r="E321" s="48">
        <v>8</v>
      </c>
      <c r="F321" s="46">
        <f>G221*60/G236</f>
        <v>19.50342766742837</v>
      </c>
      <c r="G321" s="46">
        <f>G230*60/G236</f>
        <v>30.732114607136577</v>
      </c>
      <c r="H321" s="27">
        <f t="shared" si="50"/>
        <v>50.23554227456495</v>
      </c>
      <c r="N321" s="101"/>
      <c r="O321" s="98"/>
    </row>
    <row r="322" spans="1:15" ht="70.5">
      <c r="A322" s="19"/>
      <c r="C322" s="19"/>
      <c r="E322" s="48">
        <v>9</v>
      </c>
      <c r="F322" s="46">
        <f>G252*60/G267</f>
        <v>20.36932831384981</v>
      </c>
      <c r="G322" s="46">
        <f>G261*60/G267</f>
        <v>31.237566871408763</v>
      </c>
      <c r="H322" s="27">
        <f t="shared" si="50"/>
        <v>51.60689518525857</v>
      </c>
      <c r="N322" s="101"/>
      <c r="O322" s="98"/>
    </row>
    <row r="323" spans="1:15" ht="70.5">
      <c r="A323" s="19"/>
      <c r="C323" s="19"/>
      <c r="E323" s="48">
        <v>10</v>
      </c>
      <c r="F323" s="46">
        <f>G280*60/G296</f>
        <v>23.574612313120998</v>
      </c>
      <c r="G323" s="46">
        <f>G290*60/G296</f>
        <v>30.33847153867583</v>
      </c>
      <c r="H323" s="27">
        <f t="shared" si="50"/>
        <v>53.91308385179683</v>
      </c>
      <c r="N323" s="101"/>
      <c r="O323" s="98"/>
    </row>
    <row r="324" spans="1:15" ht="70.5">
      <c r="A324" s="19"/>
      <c r="C324" s="19"/>
      <c r="E324" s="47" t="s">
        <v>149</v>
      </c>
      <c r="F324" s="46">
        <f>F319+F320+F321+F322+F323</f>
        <v>108.96548479536162</v>
      </c>
      <c r="G324" s="46">
        <f>G319+G320+G321+G322+G323</f>
        <v>149.94126410513093</v>
      </c>
      <c r="H324" s="27">
        <f t="shared" si="50"/>
        <v>258.9067489004925</v>
      </c>
      <c r="N324" s="101"/>
      <c r="O324" s="98"/>
    </row>
    <row r="325" spans="1:15" ht="70.5">
      <c r="A325" s="19"/>
      <c r="C325" s="19"/>
      <c r="E325" s="47" t="s">
        <v>150</v>
      </c>
      <c r="F325" s="86">
        <f>F324/5</f>
        <v>21.793096959072322</v>
      </c>
      <c r="G325" s="86">
        <f>G324/5</f>
        <v>29.988252821026187</v>
      </c>
      <c r="H325" s="27">
        <f t="shared" si="50"/>
        <v>51.78134978009851</v>
      </c>
      <c r="N325" s="101"/>
      <c r="O325" s="98"/>
    </row>
    <row r="326" spans="1:15" ht="70.5">
      <c r="A326" s="19"/>
      <c r="C326" s="19"/>
      <c r="E326" s="36"/>
      <c r="F326" s="36"/>
      <c r="G326" s="36"/>
      <c r="N326" s="101"/>
      <c r="O326" s="98"/>
    </row>
    <row r="327" spans="1:15" ht="71.25" thickBot="1">
      <c r="A327" s="19"/>
      <c r="C327" s="19"/>
      <c r="E327" s="36"/>
      <c r="F327" s="36"/>
      <c r="G327" s="36"/>
      <c r="N327" s="101"/>
      <c r="O327" s="98"/>
    </row>
    <row r="328" spans="1:15" ht="71.25" thickBot="1">
      <c r="A328" s="17" t="s">
        <v>132</v>
      </c>
      <c r="B328" s="22" t="s">
        <v>129</v>
      </c>
      <c r="C328" s="138" t="s">
        <v>137</v>
      </c>
      <c r="D328" s="139"/>
      <c r="E328" s="23" t="s">
        <v>131</v>
      </c>
      <c r="F328" s="144" t="s">
        <v>130</v>
      </c>
      <c r="G328" s="145"/>
      <c r="H328" s="138" t="s">
        <v>137</v>
      </c>
      <c r="I328" s="139"/>
      <c r="J328" s="24" t="s">
        <v>131</v>
      </c>
      <c r="K328" s="150"/>
      <c r="L328" s="150"/>
      <c r="M328" s="137"/>
      <c r="N328" s="137"/>
      <c r="O328" s="45"/>
    </row>
    <row r="329" spans="1:15" ht="71.25" thickBot="1">
      <c r="A329" s="25">
        <v>1</v>
      </c>
      <c r="B329" s="26">
        <f>G13</f>
        <v>530.22</v>
      </c>
      <c r="C329" s="146">
        <v>1410</v>
      </c>
      <c r="D329" s="139"/>
      <c r="E329" s="95">
        <f>B329*60/C329</f>
        <v>22.56255319148936</v>
      </c>
      <c r="F329" s="138">
        <f>G23</f>
        <v>806.03</v>
      </c>
      <c r="G329" s="139"/>
      <c r="H329" s="138">
        <f>C329</f>
        <v>1410</v>
      </c>
      <c r="I329" s="139"/>
      <c r="J329" s="17">
        <f>F329*60/H329</f>
        <v>34.29914893617021</v>
      </c>
      <c r="K329" s="137"/>
      <c r="L329" s="137"/>
      <c r="M329" s="137"/>
      <c r="N329" s="137"/>
      <c r="O329" s="88"/>
    </row>
    <row r="330" spans="1:16" ht="71.25" thickBot="1">
      <c r="A330" s="28">
        <v>2</v>
      </c>
      <c r="B330" s="29">
        <f>G45</f>
        <v>623.02</v>
      </c>
      <c r="C330" s="137">
        <v>1410</v>
      </c>
      <c r="D330" s="143"/>
      <c r="E330" s="88">
        <f>B330*60/C330</f>
        <v>26.511489361702125</v>
      </c>
      <c r="F330" s="142">
        <f>G54</f>
        <v>946.8</v>
      </c>
      <c r="G330" s="143"/>
      <c r="H330" s="142">
        <f aca="true" t="shared" si="51" ref="H330:H340">C330</f>
        <v>1410</v>
      </c>
      <c r="I330" s="143"/>
      <c r="J330" s="16">
        <f aca="true" t="shared" si="52" ref="J330:J340">F330*60/H330</f>
        <v>40.28936170212766</v>
      </c>
      <c r="K330" s="137"/>
      <c r="L330" s="137"/>
      <c r="M330" s="137"/>
      <c r="N330" s="137"/>
      <c r="O330" s="88"/>
      <c r="P330" s="27"/>
    </row>
    <row r="331" spans="1:16" ht="71.25" thickBot="1">
      <c r="A331" s="25">
        <v>3</v>
      </c>
      <c r="B331" s="26">
        <f>G74</f>
        <v>583</v>
      </c>
      <c r="C331" s="146">
        <v>1410</v>
      </c>
      <c r="D331" s="139"/>
      <c r="E331" s="95">
        <f>B331*60/C331</f>
        <v>24.80851063829787</v>
      </c>
      <c r="F331" s="138">
        <f>G83</f>
        <v>680</v>
      </c>
      <c r="G331" s="139"/>
      <c r="H331" s="138">
        <f t="shared" si="51"/>
        <v>1410</v>
      </c>
      <c r="I331" s="139"/>
      <c r="J331" s="17">
        <f t="shared" si="52"/>
        <v>28.93617021276596</v>
      </c>
      <c r="K331" s="137"/>
      <c r="L331" s="137"/>
      <c r="M331" s="137"/>
      <c r="N331" s="137"/>
      <c r="O331" s="88"/>
      <c r="P331" s="27"/>
    </row>
    <row r="332" spans="1:16" ht="71.25" thickBot="1">
      <c r="A332" s="28">
        <v>4</v>
      </c>
      <c r="B332" s="29">
        <f>G132</f>
        <v>546.2</v>
      </c>
      <c r="C332" s="142">
        <v>1410</v>
      </c>
      <c r="D332" s="143"/>
      <c r="E332" s="88">
        <f>B332*60/C332</f>
        <v>23.24255319148936</v>
      </c>
      <c r="F332" s="142">
        <f>G141</f>
        <v>653.6</v>
      </c>
      <c r="G332" s="143"/>
      <c r="H332" s="142">
        <f t="shared" si="51"/>
        <v>1410</v>
      </c>
      <c r="I332" s="143"/>
      <c r="J332" s="16">
        <f t="shared" si="52"/>
        <v>27.812765957446807</v>
      </c>
      <c r="K332" s="137"/>
      <c r="L332" s="137"/>
      <c r="M332" s="137"/>
      <c r="N332" s="137"/>
      <c r="O332" s="88"/>
      <c r="P332" s="27"/>
    </row>
    <row r="333" spans="1:16" ht="71.25" thickBot="1">
      <c r="A333" s="25">
        <v>5</v>
      </c>
      <c r="B333" s="26">
        <f>G102</f>
        <v>602</v>
      </c>
      <c r="C333" s="138">
        <v>1410</v>
      </c>
      <c r="D333" s="139"/>
      <c r="E333" s="95">
        <f>B333*60/C333</f>
        <v>25.617021276595743</v>
      </c>
      <c r="F333" s="138">
        <f>G111</f>
        <v>847.4000000000001</v>
      </c>
      <c r="G333" s="139"/>
      <c r="H333" s="138">
        <f t="shared" si="51"/>
        <v>1410</v>
      </c>
      <c r="I333" s="139"/>
      <c r="J333" s="17">
        <f t="shared" si="52"/>
        <v>36.05957446808511</v>
      </c>
      <c r="K333" s="137"/>
      <c r="L333" s="137"/>
      <c r="M333" s="137"/>
      <c r="N333" s="137"/>
      <c r="O333" s="88"/>
      <c r="P333" s="27"/>
    </row>
    <row r="334" spans="1:16" ht="71.25" thickBot="1">
      <c r="A334" s="25"/>
      <c r="B334" s="26" t="s">
        <v>134</v>
      </c>
      <c r="C334" s="89"/>
      <c r="D334" s="90"/>
      <c r="E334" s="95">
        <f>E329+E330+E331+E332+E333</f>
        <v>122.74212765957446</v>
      </c>
      <c r="F334" s="138"/>
      <c r="G334" s="139"/>
      <c r="H334" s="138"/>
      <c r="I334" s="139"/>
      <c r="J334" s="17">
        <f>J329+J330+J331+J332+J333</f>
        <v>167.39702127659575</v>
      </c>
      <c r="K334" s="88"/>
      <c r="L334" s="16"/>
      <c r="M334" s="88"/>
      <c r="N334" s="16"/>
      <c r="O334" s="88"/>
      <c r="P334" s="27"/>
    </row>
    <row r="335" spans="1:16" ht="71.25" thickBot="1">
      <c r="A335" s="28"/>
      <c r="B335" s="29" t="s">
        <v>133</v>
      </c>
      <c r="C335" s="93"/>
      <c r="D335" s="94"/>
      <c r="E335" s="30">
        <f>E334/5</f>
        <v>24.548425531914894</v>
      </c>
      <c r="F335" s="147"/>
      <c r="G335" s="148"/>
      <c r="H335" s="96"/>
      <c r="I335" s="97"/>
      <c r="J335" s="31">
        <f>J334/5</f>
        <v>33.47940425531915</v>
      </c>
      <c r="K335" s="40"/>
      <c r="L335" s="28"/>
      <c r="M335" s="40"/>
      <c r="N335" s="28"/>
      <c r="O335" s="39"/>
      <c r="P335" s="27"/>
    </row>
    <row r="336" spans="1:16" ht="71.25" thickBot="1">
      <c r="A336" s="25">
        <v>6</v>
      </c>
      <c r="B336" s="26">
        <f>G162</f>
        <v>631.5300000000001</v>
      </c>
      <c r="C336" s="138">
        <v>1410</v>
      </c>
      <c r="D336" s="139"/>
      <c r="E336" s="95">
        <f>B336*60/C336</f>
        <v>26.873617021276598</v>
      </c>
      <c r="F336" s="138">
        <f>G170</f>
        <v>802.2</v>
      </c>
      <c r="G336" s="139"/>
      <c r="H336" s="138">
        <f t="shared" si="51"/>
        <v>1410</v>
      </c>
      <c r="I336" s="139"/>
      <c r="J336" s="17">
        <f t="shared" si="52"/>
        <v>34.136170212765954</v>
      </c>
      <c r="K336" s="137"/>
      <c r="L336" s="137"/>
      <c r="M336" s="137"/>
      <c r="N336" s="137"/>
      <c r="O336" s="88"/>
      <c r="P336" s="27"/>
    </row>
    <row r="337" spans="1:16" ht="71.25" thickBot="1">
      <c r="A337" s="28">
        <v>7</v>
      </c>
      <c r="B337" s="29">
        <f>G192</f>
        <v>696.45</v>
      </c>
      <c r="C337" s="138">
        <v>1410</v>
      </c>
      <c r="D337" s="139"/>
      <c r="E337" s="88">
        <f>B337*60/C337</f>
        <v>29.636170212765958</v>
      </c>
      <c r="F337" s="142">
        <f>G201</f>
        <v>879</v>
      </c>
      <c r="G337" s="143"/>
      <c r="H337" s="142">
        <f t="shared" si="51"/>
        <v>1410</v>
      </c>
      <c r="I337" s="143"/>
      <c r="J337" s="16">
        <f t="shared" si="52"/>
        <v>37.40425531914894</v>
      </c>
      <c r="K337" s="137"/>
      <c r="L337" s="137"/>
      <c r="M337" s="137"/>
      <c r="N337" s="137"/>
      <c r="O337" s="88"/>
      <c r="P337" s="27"/>
    </row>
    <row r="338" spans="1:16" ht="71.25" thickBot="1">
      <c r="A338" s="25">
        <v>8</v>
      </c>
      <c r="B338" s="26">
        <f>G221</f>
        <v>443.82</v>
      </c>
      <c r="C338" s="138">
        <v>1410</v>
      </c>
      <c r="D338" s="139"/>
      <c r="E338" s="95">
        <f>B338*60/C338</f>
        <v>18.88595744680851</v>
      </c>
      <c r="F338" s="138">
        <f>G230</f>
        <v>699.34</v>
      </c>
      <c r="G338" s="139"/>
      <c r="H338" s="138">
        <f t="shared" si="51"/>
        <v>1410</v>
      </c>
      <c r="I338" s="139"/>
      <c r="J338" s="17">
        <f t="shared" si="52"/>
        <v>29.759148936170213</v>
      </c>
      <c r="K338" s="137"/>
      <c r="L338" s="137"/>
      <c r="M338" s="137"/>
      <c r="N338" s="137"/>
      <c r="O338" s="88"/>
      <c r="P338" s="27"/>
    </row>
    <row r="339" spans="1:16" ht="71.25" thickBot="1">
      <c r="A339" s="28">
        <v>9</v>
      </c>
      <c r="B339" s="29">
        <f>G252</f>
        <v>599.6899999999999</v>
      </c>
      <c r="C339" s="138">
        <v>1410</v>
      </c>
      <c r="D339" s="139"/>
      <c r="E339" s="88">
        <f>B339*60/C339</f>
        <v>25.518723404255315</v>
      </c>
      <c r="F339" s="142">
        <f>G261</f>
        <v>919.6600000000001</v>
      </c>
      <c r="G339" s="143"/>
      <c r="H339" s="142">
        <f t="shared" si="51"/>
        <v>1410</v>
      </c>
      <c r="I339" s="143"/>
      <c r="J339" s="16">
        <f t="shared" si="52"/>
        <v>39.134468085106384</v>
      </c>
      <c r="K339" s="137"/>
      <c r="L339" s="137"/>
      <c r="M339" s="137"/>
      <c r="N339" s="137"/>
      <c r="O339" s="88"/>
      <c r="P339" s="27"/>
    </row>
    <row r="340" spans="1:16" ht="71.25" thickBot="1">
      <c r="A340" s="25">
        <v>10</v>
      </c>
      <c r="B340" s="26">
        <f>G280</f>
        <v>677</v>
      </c>
      <c r="C340" s="138">
        <v>1410</v>
      </c>
      <c r="D340" s="139"/>
      <c r="E340" s="95">
        <f>B340*60/C340</f>
        <v>28.80851063829787</v>
      </c>
      <c r="F340" s="138">
        <f>G290</f>
        <v>871.24</v>
      </c>
      <c r="G340" s="139"/>
      <c r="H340" s="138">
        <f t="shared" si="51"/>
        <v>1410</v>
      </c>
      <c r="I340" s="139"/>
      <c r="J340" s="17">
        <f t="shared" si="52"/>
        <v>37.07404255319149</v>
      </c>
      <c r="K340" s="137"/>
      <c r="L340" s="137"/>
      <c r="M340" s="137"/>
      <c r="N340" s="137"/>
      <c r="O340" s="88"/>
      <c r="P340" s="27"/>
    </row>
    <row r="341" spans="1:16" ht="71.25" thickBot="1">
      <c r="A341" s="28"/>
      <c r="B341" s="32" t="s">
        <v>134</v>
      </c>
      <c r="C341" s="93"/>
      <c r="D341" s="94"/>
      <c r="E341" s="88">
        <f>E336+E337+E338+E339+E340</f>
        <v>129.72297872340425</v>
      </c>
      <c r="F341" s="142"/>
      <c r="G341" s="143"/>
      <c r="H341" s="93"/>
      <c r="I341" s="94"/>
      <c r="J341" s="33">
        <f>J336+J337+J338+J339+J340</f>
        <v>177.50808510638296</v>
      </c>
      <c r="K341" s="36"/>
      <c r="M341" s="36"/>
      <c r="N341" s="33"/>
      <c r="O341" s="88"/>
      <c r="P341" s="27"/>
    </row>
    <row r="342" spans="1:16" ht="71.25" thickBot="1">
      <c r="A342" s="25"/>
      <c r="B342" s="34" t="s">
        <v>133</v>
      </c>
      <c r="C342" s="89"/>
      <c r="D342" s="90"/>
      <c r="E342" s="18">
        <f>E341/5</f>
        <v>25.94459574468085</v>
      </c>
      <c r="F342" s="140"/>
      <c r="G342" s="141"/>
      <c r="H342" s="91"/>
      <c r="I342" s="92"/>
      <c r="J342" s="30">
        <f>J341/5</f>
        <v>35.501617021276594</v>
      </c>
      <c r="K342" s="42"/>
      <c r="L342" s="99"/>
      <c r="M342" s="42"/>
      <c r="N342" s="99"/>
      <c r="O342" s="39"/>
      <c r="P342" s="27"/>
    </row>
    <row r="343" spans="13:16" ht="70.5">
      <c r="M343" s="36"/>
      <c r="N343" s="33"/>
      <c r="O343" s="36"/>
      <c r="P343" s="27"/>
    </row>
    <row r="344" spans="1:15" ht="70.5">
      <c r="A344" s="19"/>
      <c r="C344" s="19"/>
      <c r="M344" s="36"/>
      <c r="N344" s="33"/>
      <c r="O344" s="36"/>
    </row>
    <row r="345" spans="1:15" ht="70.5">
      <c r="A345" s="19"/>
      <c r="C345" s="19"/>
      <c r="M345" s="36"/>
      <c r="N345" s="33"/>
      <c r="O345" s="36"/>
    </row>
    <row r="346" spans="1:15" ht="70.5">
      <c r="A346" s="19"/>
      <c r="C346" s="19"/>
      <c r="M346" s="36"/>
      <c r="N346" s="33"/>
      <c r="O346" s="36"/>
    </row>
    <row r="347" spans="1:15" ht="70.5">
      <c r="A347" s="19"/>
      <c r="C347" s="19"/>
      <c r="M347" s="36"/>
      <c r="N347" s="33"/>
      <c r="O347" s="36"/>
    </row>
    <row r="348" spans="1:15" ht="70.5">
      <c r="A348" s="19"/>
      <c r="C348" s="19"/>
      <c r="M348" s="36"/>
      <c r="N348" s="33"/>
      <c r="O348" s="36"/>
    </row>
    <row r="349" spans="1:15" ht="70.5">
      <c r="A349" s="19"/>
      <c r="C349" s="19"/>
      <c r="M349" s="36"/>
      <c r="N349" s="33"/>
      <c r="O349" s="36"/>
    </row>
    <row r="350" spans="1:15" ht="70.5">
      <c r="A350" s="19"/>
      <c r="C350" s="19"/>
      <c r="M350" s="36"/>
      <c r="N350" s="33"/>
      <c r="O350" s="36"/>
    </row>
    <row r="351" spans="1:15" ht="70.5">
      <c r="A351" s="19"/>
      <c r="C351" s="19"/>
      <c r="M351" s="36"/>
      <c r="N351" s="33"/>
      <c r="O351" s="36"/>
    </row>
    <row r="352" spans="1:15" ht="70.5">
      <c r="A352" s="19"/>
      <c r="C352" s="19"/>
      <c r="M352" s="36"/>
      <c r="N352" s="33"/>
      <c r="O352" s="36"/>
    </row>
    <row r="353" spans="1:15" ht="70.5">
      <c r="A353" s="19"/>
      <c r="C353" s="19"/>
      <c r="M353" s="36"/>
      <c r="N353" s="33"/>
      <c r="O353" s="36"/>
    </row>
    <row r="354" spans="1:15" ht="70.5">
      <c r="A354" s="19"/>
      <c r="C354" s="19"/>
      <c r="M354" s="36"/>
      <c r="N354" s="33"/>
      <c r="O354" s="36"/>
    </row>
    <row r="355" spans="1:15" ht="70.5">
      <c r="A355" s="19"/>
      <c r="C355" s="19"/>
      <c r="M355" s="36"/>
      <c r="N355" s="33"/>
      <c r="O355" s="36"/>
    </row>
    <row r="356" spans="1:15" ht="70.5">
      <c r="A356" s="19"/>
      <c r="C356" s="19"/>
      <c r="M356" s="36"/>
      <c r="N356" s="33"/>
      <c r="O356" s="36"/>
    </row>
  </sheetData>
  <sheetProtection/>
  <mergeCells count="194">
    <mergeCell ref="A262:O262"/>
    <mergeCell ref="A291:O291"/>
    <mergeCell ref="A55:O55"/>
    <mergeCell ref="A84:O84"/>
    <mergeCell ref="A112:O112"/>
    <mergeCell ref="A142:O142"/>
    <mergeCell ref="A171:O171"/>
    <mergeCell ref="A202:O202"/>
    <mergeCell ref="A240:O240"/>
    <mergeCell ref="A241:A242"/>
    <mergeCell ref="M328:N328"/>
    <mergeCell ref="C328:D328"/>
    <mergeCell ref="H241:K241"/>
    <mergeCell ref="L241:O241"/>
    <mergeCell ref="A244:O244"/>
    <mergeCell ref="N307:O309"/>
    <mergeCell ref="H300:K300"/>
    <mergeCell ref="L300:O300"/>
    <mergeCell ref="A302:C302"/>
    <mergeCell ref="A303:C303"/>
    <mergeCell ref="A305:C305"/>
    <mergeCell ref="A306:C306"/>
    <mergeCell ref="A253:O253"/>
    <mergeCell ref="A299:O299"/>
    <mergeCell ref="A300:A301"/>
    <mergeCell ref="B300:B301"/>
    <mergeCell ref="C300:C301"/>
    <mergeCell ref="D300:F300"/>
    <mergeCell ref="G300:G301"/>
    <mergeCell ref="G272:G273"/>
    <mergeCell ref="B241:B242"/>
    <mergeCell ref="C241:C242"/>
    <mergeCell ref="D241:F241"/>
    <mergeCell ref="G241:G242"/>
    <mergeCell ref="B212:B213"/>
    <mergeCell ref="C212:C213"/>
    <mergeCell ref="D212:F212"/>
    <mergeCell ref="G212:G213"/>
    <mergeCell ref="A231:O231"/>
    <mergeCell ref="L212:O212"/>
    <mergeCell ref="A239:O239"/>
    <mergeCell ref="A215:O215"/>
    <mergeCell ref="H212:K212"/>
    <mergeCell ref="A222:O222"/>
    <mergeCell ref="A212:A213"/>
    <mergeCell ref="H181:K181"/>
    <mergeCell ref="L181:O181"/>
    <mergeCell ref="A184:O184"/>
    <mergeCell ref="A193:O193"/>
    <mergeCell ref="A210:O210"/>
    <mergeCell ref="A211:O211"/>
    <mergeCell ref="L152:O152"/>
    <mergeCell ref="A155:O155"/>
    <mergeCell ref="A163:O163"/>
    <mergeCell ref="A179:O179"/>
    <mergeCell ref="A180:O180"/>
    <mergeCell ref="A181:A182"/>
    <mergeCell ref="B181:B182"/>
    <mergeCell ref="C181:C182"/>
    <mergeCell ref="D181:F181"/>
    <mergeCell ref="G181:G182"/>
    <mergeCell ref="A125:O125"/>
    <mergeCell ref="A133:O133"/>
    <mergeCell ref="A150:O150"/>
    <mergeCell ref="A151:O151"/>
    <mergeCell ref="A152:A153"/>
    <mergeCell ref="B152:B153"/>
    <mergeCell ref="C152:C153"/>
    <mergeCell ref="D152:F152"/>
    <mergeCell ref="G152:G153"/>
    <mergeCell ref="H152:K152"/>
    <mergeCell ref="A120:O120"/>
    <mergeCell ref="A121:O121"/>
    <mergeCell ref="A122:A123"/>
    <mergeCell ref="B122:B123"/>
    <mergeCell ref="C122:C123"/>
    <mergeCell ref="D122:F122"/>
    <mergeCell ref="G122:G123"/>
    <mergeCell ref="H122:K122"/>
    <mergeCell ref="L122:O122"/>
    <mergeCell ref="A38:O38"/>
    <mergeCell ref="A64:O64"/>
    <mergeCell ref="A65:A66"/>
    <mergeCell ref="B65:B66"/>
    <mergeCell ref="L65:O65"/>
    <mergeCell ref="A35:A36"/>
    <mergeCell ref="B35:B36"/>
    <mergeCell ref="C35:C36"/>
    <mergeCell ref="A63:O63"/>
    <mergeCell ref="G65:G66"/>
    <mergeCell ref="H65:K65"/>
    <mergeCell ref="A103:O103"/>
    <mergeCell ref="H35:K35"/>
    <mergeCell ref="A97:O97"/>
    <mergeCell ref="C65:C66"/>
    <mergeCell ref="D65:F65"/>
    <mergeCell ref="L94:O94"/>
    <mergeCell ref="L35:O35"/>
    <mergeCell ref="A68:O68"/>
    <mergeCell ref="A75:O75"/>
    <mergeCell ref="L3:O3"/>
    <mergeCell ref="A34:O34"/>
    <mergeCell ref="A6:O6"/>
    <mergeCell ref="A14:O14"/>
    <mergeCell ref="D35:F35"/>
    <mergeCell ref="G35:G36"/>
    <mergeCell ref="A24:O24"/>
    <mergeCell ref="A1:O1"/>
    <mergeCell ref="A3:A4"/>
    <mergeCell ref="B3:B4"/>
    <mergeCell ref="C3:C4"/>
    <mergeCell ref="D3:F3"/>
    <mergeCell ref="A46:O46"/>
    <mergeCell ref="A33:O33"/>
    <mergeCell ref="G3:G4"/>
    <mergeCell ref="H3:K3"/>
    <mergeCell ref="A2:O2"/>
    <mergeCell ref="A275:O275"/>
    <mergeCell ref="A281:O281"/>
    <mergeCell ref="A270:O270"/>
    <mergeCell ref="A271:O271"/>
    <mergeCell ref="A272:A273"/>
    <mergeCell ref="B272:B273"/>
    <mergeCell ref="C272:C273"/>
    <mergeCell ref="D272:F272"/>
    <mergeCell ref="H272:K272"/>
    <mergeCell ref="L272:O272"/>
    <mergeCell ref="A94:A95"/>
    <mergeCell ref="B94:B95"/>
    <mergeCell ref="C94:C95"/>
    <mergeCell ref="D94:F94"/>
    <mergeCell ref="G94:G95"/>
    <mergeCell ref="H94:K94"/>
    <mergeCell ref="A92:O92"/>
    <mergeCell ref="A93:O93"/>
    <mergeCell ref="C330:D330"/>
    <mergeCell ref="C331:D331"/>
    <mergeCell ref="C332:D332"/>
    <mergeCell ref="C333:D333"/>
    <mergeCell ref="K328:L328"/>
    <mergeCell ref="F331:G331"/>
    <mergeCell ref="F332:G332"/>
    <mergeCell ref="F333:G333"/>
    <mergeCell ref="F341:G341"/>
    <mergeCell ref="C329:D329"/>
    <mergeCell ref="C336:D336"/>
    <mergeCell ref="C337:D337"/>
    <mergeCell ref="C338:D338"/>
    <mergeCell ref="C339:D339"/>
    <mergeCell ref="C340:D340"/>
    <mergeCell ref="F340:G340"/>
    <mergeCell ref="F335:G335"/>
    <mergeCell ref="F336:G336"/>
    <mergeCell ref="F328:G328"/>
    <mergeCell ref="H336:I336"/>
    <mergeCell ref="H337:I337"/>
    <mergeCell ref="H338:I338"/>
    <mergeCell ref="F329:G329"/>
    <mergeCell ref="F330:G330"/>
    <mergeCell ref="H328:I328"/>
    <mergeCell ref="F334:G334"/>
    <mergeCell ref="H334:I334"/>
    <mergeCell ref="F342:G342"/>
    <mergeCell ref="H329:I329"/>
    <mergeCell ref="H330:I330"/>
    <mergeCell ref="H331:I331"/>
    <mergeCell ref="H332:I332"/>
    <mergeCell ref="H333:I333"/>
    <mergeCell ref="F337:G337"/>
    <mergeCell ref="F338:G338"/>
    <mergeCell ref="F339:G339"/>
    <mergeCell ref="H339:I339"/>
    <mergeCell ref="M337:N337"/>
    <mergeCell ref="M338:N338"/>
    <mergeCell ref="M339:N339"/>
    <mergeCell ref="K336:L336"/>
    <mergeCell ref="M336:N336"/>
    <mergeCell ref="K340:L340"/>
    <mergeCell ref="M329:N329"/>
    <mergeCell ref="M330:N330"/>
    <mergeCell ref="M331:N331"/>
    <mergeCell ref="M332:N332"/>
    <mergeCell ref="M333:N333"/>
    <mergeCell ref="K333:L333"/>
    <mergeCell ref="A304:C304"/>
    <mergeCell ref="M340:N340"/>
    <mergeCell ref="K329:L329"/>
    <mergeCell ref="K330:L330"/>
    <mergeCell ref="K331:L331"/>
    <mergeCell ref="K332:L332"/>
    <mergeCell ref="K337:L337"/>
    <mergeCell ref="K338:L338"/>
    <mergeCell ref="K339:L339"/>
    <mergeCell ref="H340:I340"/>
  </mergeCells>
  <printOptions/>
  <pageMargins left="0.3937007874015748" right="0.3937007874015748" top="0.3937007874015748" bottom="0.3937007874015748" header="0.3937007874015748" footer="0.3937007874015748"/>
  <pageSetup fitToHeight="29" horizontalDpi="600" verticalDpi="600" orientation="landscape" paperSize="9" scale="17" r:id="rId1"/>
  <rowBreaks count="10" manualBreakCount="10">
    <brk id="32" max="14" man="1"/>
    <brk id="62" max="14" man="1"/>
    <brk id="91" max="14" man="1"/>
    <brk id="119" max="14" man="1"/>
    <brk id="149" max="14" man="1"/>
    <brk id="178" max="14" man="1"/>
    <brk id="209" max="14" man="1"/>
    <brk id="238" max="14" man="1"/>
    <brk id="269" max="14" man="1"/>
    <brk id="29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M378"/>
  <sheetViews>
    <sheetView tabSelected="1" view="pageBreakPreview" zoomScale="15" zoomScaleNormal="70" zoomScaleSheetLayoutView="15" zoomScalePageLayoutView="0" workbookViewId="0" topLeftCell="A224">
      <selection activeCell="A234" sqref="A234:AC234"/>
    </sheetView>
  </sheetViews>
  <sheetFormatPr defaultColWidth="27.57421875" defaultRowHeight="12.75"/>
  <cols>
    <col min="1" max="1" width="40.140625" style="84" customWidth="1"/>
    <col min="2" max="2" width="142.28125" style="15" customWidth="1"/>
    <col min="3" max="3" width="44.421875" style="84" customWidth="1"/>
    <col min="4" max="4" width="37.57421875" style="84" customWidth="1"/>
    <col min="5" max="5" width="50.421875" style="84" customWidth="1"/>
    <col min="6" max="6" width="48.7109375" style="84" customWidth="1"/>
    <col min="7" max="7" width="49.8515625" style="84" customWidth="1"/>
    <col min="8" max="8" width="35.57421875" style="84" customWidth="1"/>
    <col min="9" max="9" width="36.140625" style="84" customWidth="1"/>
    <col min="10" max="10" width="67.00390625" style="84" customWidth="1"/>
    <col min="11" max="11" width="68.140625" style="84" customWidth="1"/>
    <col min="12" max="12" width="35.8515625" style="84" customWidth="1"/>
    <col min="13" max="13" width="76.140625" style="73" customWidth="1"/>
    <col min="14" max="14" width="67.00390625" style="76" customWidth="1"/>
    <col min="15" max="15" width="47.00390625" style="77" customWidth="1"/>
    <col min="16" max="16" width="49.8515625" style="84" customWidth="1"/>
    <col min="17" max="17" width="37.00390625" style="84" customWidth="1"/>
    <col min="18" max="18" width="36.421875" style="84" customWidth="1"/>
    <col min="19" max="19" width="35.57421875" style="84" customWidth="1"/>
    <col min="20" max="20" width="35.8515625" style="84" customWidth="1"/>
    <col min="21" max="21" width="35.00390625" style="84" customWidth="1"/>
    <col min="22" max="22" width="52.7109375" style="84" customWidth="1"/>
    <col min="23" max="23" width="52.140625" style="84" customWidth="1"/>
    <col min="24" max="25" width="35.00390625" style="84" customWidth="1"/>
    <col min="26" max="26" width="55.00390625" style="73" customWidth="1"/>
    <col min="27" max="27" width="38.140625" style="11" customWidth="1"/>
    <col min="28" max="28" width="36.421875" style="72" customWidth="1"/>
    <col min="29" max="29" width="39.00390625" style="73" customWidth="1"/>
    <col min="30" max="16384" width="27.57421875" style="15" customWidth="1"/>
  </cols>
  <sheetData>
    <row r="1" spans="1:143" s="12" customFormat="1" ht="83.25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</row>
    <row r="2" spans="1:29" s="11" customFormat="1" ht="83.25">
      <c r="A2" s="127" t="s">
        <v>176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143" s="63" customFormat="1" ht="84" thickBot="1">
      <c r="A3" s="127" t="s">
        <v>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</row>
    <row r="4" spans="1:143" ht="70.5" customHeight="1">
      <c r="A4" s="128" t="s">
        <v>37</v>
      </c>
      <c r="B4" s="127" t="s">
        <v>22</v>
      </c>
      <c r="C4" s="126" t="s">
        <v>68</v>
      </c>
      <c r="D4" s="126" t="s">
        <v>69</v>
      </c>
      <c r="E4" s="126" t="s">
        <v>70</v>
      </c>
      <c r="F4" s="126" t="s">
        <v>71</v>
      </c>
      <c r="G4" s="126" t="s">
        <v>72</v>
      </c>
      <c r="H4" s="126" t="s">
        <v>151</v>
      </c>
      <c r="I4" s="126" t="s">
        <v>152</v>
      </c>
      <c r="J4" s="126" t="s">
        <v>73</v>
      </c>
      <c r="K4" s="126" t="s">
        <v>74</v>
      </c>
      <c r="L4" s="126" t="s">
        <v>97</v>
      </c>
      <c r="M4" s="126" t="s">
        <v>153</v>
      </c>
      <c r="N4" s="126" t="s">
        <v>154</v>
      </c>
      <c r="O4" s="126" t="s">
        <v>155</v>
      </c>
      <c r="P4" s="126" t="s">
        <v>75</v>
      </c>
      <c r="Q4" s="126" t="s">
        <v>76</v>
      </c>
      <c r="R4" s="126" t="s">
        <v>122</v>
      </c>
      <c r="S4" s="126" t="s">
        <v>77</v>
      </c>
      <c r="T4" s="126" t="s">
        <v>78</v>
      </c>
      <c r="U4" s="126" t="s">
        <v>79</v>
      </c>
      <c r="V4" s="126" t="s">
        <v>80</v>
      </c>
      <c r="W4" s="126" t="s">
        <v>81</v>
      </c>
      <c r="X4" s="126" t="s">
        <v>156</v>
      </c>
      <c r="Y4" s="126" t="s">
        <v>82</v>
      </c>
      <c r="Z4" s="126" t="s">
        <v>83</v>
      </c>
      <c r="AA4" s="129" t="s">
        <v>84</v>
      </c>
      <c r="AB4" s="126" t="s">
        <v>123</v>
      </c>
      <c r="AC4" s="126" t="s">
        <v>85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</row>
    <row r="5" spans="1:143" ht="409.5" customHeight="1">
      <c r="A5" s="128"/>
      <c r="B5" s="127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9"/>
      <c r="AB5" s="126"/>
      <c r="AC5" s="126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</row>
    <row r="6" spans="1:143" ht="84" thickBot="1">
      <c r="A6" s="104">
        <v>1</v>
      </c>
      <c r="B6" s="105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 t="s">
        <v>54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  <c r="W6" s="104">
        <v>23</v>
      </c>
      <c r="X6" s="104">
        <v>24</v>
      </c>
      <c r="Y6" s="104">
        <v>25</v>
      </c>
      <c r="Z6" s="104">
        <v>26</v>
      </c>
      <c r="AA6" s="105">
        <v>27</v>
      </c>
      <c r="AB6" s="104">
        <v>28</v>
      </c>
      <c r="AC6" s="104">
        <v>30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</row>
    <row r="7" spans="1:143" s="78" customFormat="1" ht="84" thickBot="1">
      <c r="A7" s="127" t="s">
        <v>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</row>
    <row r="8" spans="1:29" s="64" customFormat="1" ht="83.25">
      <c r="A8" s="104">
        <v>34</v>
      </c>
      <c r="B8" s="107" t="s">
        <v>66</v>
      </c>
      <c r="C8" s="104"/>
      <c r="D8" s="104"/>
      <c r="E8" s="104"/>
      <c r="F8" s="104">
        <v>57</v>
      </c>
      <c r="G8" s="104"/>
      <c r="H8" s="104"/>
      <c r="I8" s="104">
        <v>40</v>
      </c>
      <c r="J8" s="104"/>
      <c r="K8" s="104"/>
      <c r="L8" s="104"/>
      <c r="M8" s="104"/>
      <c r="N8" s="104">
        <v>72</v>
      </c>
      <c r="O8" s="104"/>
      <c r="P8" s="104"/>
      <c r="Q8" s="104"/>
      <c r="R8" s="104"/>
      <c r="S8" s="104"/>
      <c r="T8" s="104"/>
      <c r="U8" s="104"/>
      <c r="V8" s="104"/>
      <c r="W8" s="104">
        <v>5</v>
      </c>
      <c r="X8" s="104"/>
      <c r="Y8" s="104"/>
      <c r="Z8" s="104"/>
      <c r="AA8" s="108"/>
      <c r="AB8" s="104"/>
      <c r="AC8" s="104"/>
    </row>
    <row r="9" spans="1:29" s="64" customFormat="1" ht="166.5">
      <c r="A9" s="104">
        <v>30</v>
      </c>
      <c r="B9" s="107" t="s">
        <v>88</v>
      </c>
      <c r="C9" s="104"/>
      <c r="D9" s="104"/>
      <c r="E9" s="104"/>
      <c r="F9" s="104"/>
      <c r="G9" s="104"/>
      <c r="H9" s="104"/>
      <c r="I9" s="109"/>
      <c r="J9" s="109">
        <v>6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>
        <v>18</v>
      </c>
      <c r="Z9" s="104"/>
      <c r="AA9" s="108">
        <v>0.5</v>
      </c>
      <c r="AB9" s="104"/>
      <c r="AC9" s="104"/>
    </row>
    <row r="10" spans="1:29" s="64" customFormat="1" ht="166.5">
      <c r="A10" s="104">
        <v>3</v>
      </c>
      <c r="B10" s="107" t="s">
        <v>90</v>
      </c>
      <c r="C10" s="104"/>
      <c r="D10" s="104"/>
      <c r="E10" s="104"/>
      <c r="F10" s="104"/>
      <c r="G10" s="104"/>
      <c r="H10" s="104"/>
      <c r="I10" s="109"/>
      <c r="J10" s="109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>
        <v>6</v>
      </c>
      <c r="W10" s="104"/>
      <c r="X10" s="104"/>
      <c r="Y10" s="104"/>
      <c r="Z10" s="104"/>
      <c r="AA10" s="108"/>
      <c r="AB10" s="104"/>
      <c r="AC10" s="104"/>
    </row>
    <row r="11" spans="1:29" s="64" customFormat="1" ht="166.5">
      <c r="A11" s="104" t="s">
        <v>38</v>
      </c>
      <c r="B11" s="107" t="s">
        <v>107</v>
      </c>
      <c r="C11" s="104"/>
      <c r="D11" s="104"/>
      <c r="E11" s="104"/>
      <c r="F11" s="104"/>
      <c r="G11" s="104"/>
      <c r="H11" s="104"/>
      <c r="I11" s="104"/>
      <c r="J11" s="109">
        <v>120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8"/>
      <c r="AB11" s="104"/>
      <c r="AC11" s="104"/>
    </row>
    <row r="12" spans="1:29" s="64" customFormat="1" ht="83.25">
      <c r="A12" s="104" t="s">
        <v>38</v>
      </c>
      <c r="B12" s="107" t="s">
        <v>9</v>
      </c>
      <c r="C12" s="104"/>
      <c r="D12" s="104">
        <v>40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8"/>
      <c r="AB12" s="104"/>
      <c r="AC12" s="104"/>
    </row>
    <row r="13" spans="1:29" s="64" customFormat="1" ht="166.5">
      <c r="A13" s="104" t="s">
        <v>38</v>
      </c>
      <c r="B13" s="107" t="s">
        <v>96</v>
      </c>
      <c r="C13" s="104">
        <v>40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8"/>
      <c r="AB13" s="104"/>
      <c r="AC13" s="104"/>
    </row>
    <row r="14" spans="1:143" ht="84" thickBot="1">
      <c r="A14" s="104"/>
      <c r="B14" s="107" t="s">
        <v>36</v>
      </c>
      <c r="C14" s="104">
        <f aca="true" t="shared" si="0" ref="C14:AD14">SUM(C8:C13)</f>
        <v>40</v>
      </c>
      <c r="D14" s="104">
        <f t="shared" si="0"/>
        <v>40</v>
      </c>
      <c r="E14" s="104">
        <f t="shared" si="0"/>
        <v>0</v>
      </c>
      <c r="F14" s="104">
        <f t="shared" si="0"/>
        <v>57</v>
      </c>
      <c r="G14" s="104">
        <f t="shared" si="0"/>
        <v>0</v>
      </c>
      <c r="H14" s="104">
        <f t="shared" si="0"/>
        <v>0</v>
      </c>
      <c r="I14" s="104">
        <f t="shared" si="0"/>
        <v>40</v>
      </c>
      <c r="J14" s="104">
        <f t="shared" si="0"/>
        <v>126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4">
        <f t="shared" si="0"/>
        <v>72</v>
      </c>
      <c r="O14" s="104">
        <f t="shared" si="0"/>
        <v>0</v>
      </c>
      <c r="P14" s="104">
        <f t="shared" si="0"/>
        <v>0</v>
      </c>
      <c r="Q14" s="104">
        <f t="shared" si="0"/>
        <v>0</v>
      </c>
      <c r="R14" s="104">
        <f t="shared" si="0"/>
        <v>0</v>
      </c>
      <c r="S14" s="104">
        <f t="shared" si="0"/>
        <v>0</v>
      </c>
      <c r="T14" s="104">
        <f t="shared" si="0"/>
        <v>0</v>
      </c>
      <c r="U14" s="104">
        <f t="shared" si="0"/>
        <v>0</v>
      </c>
      <c r="V14" s="104">
        <f t="shared" si="0"/>
        <v>6</v>
      </c>
      <c r="W14" s="104">
        <f t="shared" si="0"/>
        <v>5</v>
      </c>
      <c r="X14" s="104">
        <f t="shared" si="0"/>
        <v>0</v>
      </c>
      <c r="Y14" s="104">
        <f t="shared" si="0"/>
        <v>18</v>
      </c>
      <c r="Z14" s="104">
        <f t="shared" si="0"/>
        <v>0</v>
      </c>
      <c r="AA14" s="108">
        <f t="shared" si="0"/>
        <v>0.5</v>
      </c>
      <c r="AB14" s="104">
        <f t="shared" si="0"/>
        <v>0</v>
      </c>
      <c r="AC14" s="104">
        <f t="shared" si="0"/>
        <v>0</v>
      </c>
      <c r="AD14" s="61">
        <f t="shared" si="0"/>
        <v>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</row>
    <row r="15" spans="1:143" s="14" customFormat="1" ht="84" thickBot="1">
      <c r="A15" s="127" t="s">
        <v>10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</row>
    <row r="16" spans="1:143" ht="250.5" thickBot="1">
      <c r="A16" s="104">
        <v>27</v>
      </c>
      <c r="B16" s="107" t="s">
        <v>57</v>
      </c>
      <c r="C16" s="104"/>
      <c r="D16" s="104"/>
      <c r="E16" s="104"/>
      <c r="F16" s="104"/>
      <c r="G16" s="104"/>
      <c r="H16" s="104"/>
      <c r="I16" s="104">
        <v>102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8"/>
      <c r="AB16" s="104"/>
      <c r="AC16" s="104"/>
      <c r="AD16" s="58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</row>
    <row r="17" spans="1:143" ht="84" thickBot="1">
      <c r="A17" s="104">
        <v>45</v>
      </c>
      <c r="B17" s="107" t="s">
        <v>112</v>
      </c>
      <c r="C17" s="104"/>
      <c r="D17" s="104"/>
      <c r="E17" s="104">
        <v>19</v>
      </c>
      <c r="F17" s="104"/>
      <c r="G17" s="104"/>
      <c r="H17" s="104"/>
      <c r="I17" s="104">
        <v>24.5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v>4</v>
      </c>
      <c r="W17" s="104"/>
      <c r="X17" s="104">
        <v>5</v>
      </c>
      <c r="Y17" s="104"/>
      <c r="Z17" s="104"/>
      <c r="AA17" s="108"/>
      <c r="AB17" s="104"/>
      <c r="AC17" s="104"/>
      <c r="AD17" s="13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</row>
    <row r="18" spans="1:143" ht="166.5">
      <c r="A18" s="104">
        <v>23</v>
      </c>
      <c r="B18" s="107" t="s">
        <v>50</v>
      </c>
      <c r="C18" s="104">
        <v>36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>
        <v>83</v>
      </c>
      <c r="P18" s="104"/>
      <c r="Q18" s="104">
        <v>31</v>
      </c>
      <c r="R18" s="104"/>
      <c r="S18" s="104"/>
      <c r="T18" s="104"/>
      <c r="U18" s="104"/>
      <c r="V18" s="104"/>
      <c r="W18" s="104">
        <v>6</v>
      </c>
      <c r="X18" s="104">
        <v>7</v>
      </c>
      <c r="Y18" s="104"/>
      <c r="Z18" s="104"/>
      <c r="AA18" s="108"/>
      <c r="AB18" s="104"/>
      <c r="AC18" s="104"/>
      <c r="AD18" s="59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</row>
    <row r="19" spans="1:143" ht="167.25" thickBot="1">
      <c r="A19" s="104">
        <v>15</v>
      </c>
      <c r="B19" s="107" t="s">
        <v>89</v>
      </c>
      <c r="C19" s="104"/>
      <c r="D19" s="104"/>
      <c r="E19" s="104">
        <v>2.5</v>
      </c>
      <c r="F19" s="104"/>
      <c r="G19" s="104"/>
      <c r="H19" s="104"/>
      <c r="I19" s="104">
        <v>10.3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>
        <v>8</v>
      </c>
      <c r="V19" s="104">
        <v>2.6</v>
      </c>
      <c r="W19" s="104"/>
      <c r="X19" s="104"/>
      <c r="Y19" s="104"/>
      <c r="Z19" s="104"/>
      <c r="AA19" s="108"/>
      <c r="AB19" s="104"/>
      <c r="AC19" s="104"/>
      <c r="AD19" s="59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</row>
    <row r="20" spans="1:143" ht="84" thickBot="1">
      <c r="A20" s="104">
        <v>65</v>
      </c>
      <c r="B20" s="107" t="s">
        <v>115</v>
      </c>
      <c r="C20" s="104"/>
      <c r="D20" s="104"/>
      <c r="E20" s="104"/>
      <c r="F20" s="104"/>
      <c r="G20" s="104"/>
      <c r="H20" s="104">
        <v>238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10</v>
      </c>
      <c r="W20" s="104"/>
      <c r="X20" s="104"/>
      <c r="Y20" s="104"/>
      <c r="Z20" s="104"/>
      <c r="AA20" s="108"/>
      <c r="AB20" s="104"/>
      <c r="AC20" s="104"/>
      <c r="AD20" s="13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</row>
    <row r="21" spans="1:143" ht="83.25">
      <c r="A21" s="104">
        <v>25</v>
      </c>
      <c r="B21" s="107" t="s">
        <v>44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>
        <v>200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8"/>
      <c r="AB21" s="104"/>
      <c r="AC21" s="104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</row>
    <row r="22" spans="1:143" ht="83.25">
      <c r="A22" s="104" t="s">
        <v>38</v>
      </c>
      <c r="B22" s="107" t="s">
        <v>35</v>
      </c>
      <c r="C22" s="104">
        <v>85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8"/>
      <c r="AB22" s="104"/>
      <c r="AC22" s="104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</row>
    <row r="23" spans="1:143" ht="83.25">
      <c r="A23" s="104" t="s">
        <v>38</v>
      </c>
      <c r="B23" s="107" t="s">
        <v>9</v>
      </c>
      <c r="C23" s="104"/>
      <c r="D23" s="104">
        <v>40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8"/>
      <c r="AB23" s="104"/>
      <c r="AC23" s="104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</row>
    <row r="24" spans="1:143" ht="83.25">
      <c r="A24" s="104"/>
      <c r="B24" s="107" t="s">
        <v>36</v>
      </c>
      <c r="C24" s="104">
        <f>C16+C17+C18+C19+C20+C21+C22+C23</f>
        <v>121</v>
      </c>
      <c r="D24" s="104">
        <f aca="true" t="shared" si="1" ref="D24:AC24">D16+D17+D18+D19+D20+D21+D22+D23</f>
        <v>40</v>
      </c>
      <c r="E24" s="104">
        <f t="shared" si="1"/>
        <v>21.5</v>
      </c>
      <c r="F24" s="104">
        <f t="shared" si="1"/>
        <v>0</v>
      </c>
      <c r="G24" s="104">
        <f t="shared" si="1"/>
        <v>0</v>
      </c>
      <c r="H24" s="104">
        <f t="shared" si="1"/>
        <v>238</v>
      </c>
      <c r="I24" s="104">
        <f t="shared" si="1"/>
        <v>136.8</v>
      </c>
      <c r="J24" s="104">
        <f t="shared" si="1"/>
        <v>0</v>
      </c>
      <c r="K24" s="104">
        <f t="shared" si="1"/>
        <v>0</v>
      </c>
      <c r="L24" s="104">
        <f t="shared" si="1"/>
        <v>200</v>
      </c>
      <c r="M24" s="104">
        <f t="shared" si="1"/>
        <v>0</v>
      </c>
      <c r="N24" s="104">
        <f t="shared" si="1"/>
        <v>0</v>
      </c>
      <c r="O24" s="104">
        <f t="shared" si="1"/>
        <v>83</v>
      </c>
      <c r="P24" s="104">
        <f t="shared" si="1"/>
        <v>0</v>
      </c>
      <c r="Q24" s="104">
        <f t="shared" si="1"/>
        <v>31</v>
      </c>
      <c r="R24" s="104">
        <f t="shared" si="1"/>
        <v>0</v>
      </c>
      <c r="S24" s="104">
        <f t="shared" si="1"/>
        <v>0</v>
      </c>
      <c r="T24" s="104">
        <f t="shared" si="1"/>
        <v>0</v>
      </c>
      <c r="U24" s="104">
        <f t="shared" si="1"/>
        <v>8</v>
      </c>
      <c r="V24" s="104">
        <f t="shared" si="1"/>
        <v>16.6</v>
      </c>
      <c r="W24" s="104">
        <f t="shared" si="1"/>
        <v>6</v>
      </c>
      <c r="X24" s="104">
        <f t="shared" si="1"/>
        <v>12</v>
      </c>
      <c r="Y24" s="104">
        <f t="shared" si="1"/>
        <v>0</v>
      </c>
      <c r="Z24" s="104">
        <f t="shared" si="1"/>
        <v>0</v>
      </c>
      <c r="AA24" s="104">
        <f t="shared" si="1"/>
        <v>0</v>
      </c>
      <c r="AB24" s="104">
        <f t="shared" si="1"/>
        <v>0</v>
      </c>
      <c r="AC24" s="104">
        <f t="shared" si="1"/>
        <v>0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</row>
    <row r="25" spans="1:143" ht="83.25">
      <c r="A25" s="104"/>
      <c r="B25" s="107" t="s">
        <v>55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8"/>
      <c r="AB25" s="104"/>
      <c r="AC25" s="104">
        <v>4.6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</row>
    <row r="26" spans="1:143" ht="83.25">
      <c r="A26" s="104"/>
      <c r="B26" s="107" t="s">
        <v>11</v>
      </c>
      <c r="C26" s="104">
        <f aca="true" t="shared" si="2" ref="C26:AB26">SUM(C14+C24)</f>
        <v>161</v>
      </c>
      <c r="D26" s="104">
        <f t="shared" si="2"/>
        <v>80</v>
      </c>
      <c r="E26" s="104">
        <f t="shared" si="2"/>
        <v>21.5</v>
      </c>
      <c r="F26" s="104">
        <f t="shared" si="2"/>
        <v>57</v>
      </c>
      <c r="G26" s="104">
        <f t="shared" si="2"/>
        <v>0</v>
      </c>
      <c r="H26" s="104">
        <f t="shared" si="2"/>
        <v>238</v>
      </c>
      <c r="I26" s="104">
        <f t="shared" si="2"/>
        <v>176.8</v>
      </c>
      <c r="J26" s="104">
        <f t="shared" si="2"/>
        <v>126</v>
      </c>
      <c r="K26" s="104">
        <f t="shared" si="2"/>
        <v>0</v>
      </c>
      <c r="L26" s="104">
        <f t="shared" si="2"/>
        <v>200</v>
      </c>
      <c r="M26" s="104">
        <f t="shared" si="2"/>
        <v>0</v>
      </c>
      <c r="N26" s="104">
        <f t="shared" si="2"/>
        <v>72</v>
      </c>
      <c r="O26" s="104">
        <f t="shared" si="2"/>
        <v>83</v>
      </c>
      <c r="P26" s="104">
        <f t="shared" si="2"/>
        <v>0</v>
      </c>
      <c r="Q26" s="104">
        <f t="shared" si="2"/>
        <v>31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8</v>
      </c>
      <c r="V26" s="104">
        <f t="shared" si="2"/>
        <v>22.6</v>
      </c>
      <c r="W26" s="104">
        <f t="shared" si="2"/>
        <v>11</v>
      </c>
      <c r="X26" s="104">
        <f t="shared" si="2"/>
        <v>12</v>
      </c>
      <c r="Y26" s="104">
        <f t="shared" si="2"/>
        <v>18</v>
      </c>
      <c r="Z26" s="104">
        <f t="shared" si="2"/>
        <v>0</v>
      </c>
      <c r="AA26" s="108">
        <f t="shared" si="2"/>
        <v>0.5</v>
      </c>
      <c r="AB26" s="104">
        <f t="shared" si="2"/>
        <v>0</v>
      </c>
      <c r="AC26" s="104">
        <v>4.6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</row>
    <row r="27" spans="1:143" ht="71.25" customHeight="1">
      <c r="A27" s="127" t="s">
        <v>176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</row>
    <row r="28" spans="1:143" ht="83.25">
      <c r="A28" s="127" t="s">
        <v>13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</row>
    <row r="29" spans="1:143" ht="68.25" customHeight="1">
      <c r="A29" s="128" t="s">
        <v>37</v>
      </c>
      <c r="B29" s="127" t="s">
        <v>22</v>
      </c>
      <c r="C29" s="126" t="s">
        <v>68</v>
      </c>
      <c r="D29" s="126" t="s">
        <v>69</v>
      </c>
      <c r="E29" s="126" t="s">
        <v>70</v>
      </c>
      <c r="F29" s="126" t="s">
        <v>71</v>
      </c>
      <c r="G29" s="126" t="s">
        <v>72</v>
      </c>
      <c r="H29" s="126" t="s">
        <v>151</v>
      </c>
      <c r="I29" s="126" t="s">
        <v>152</v>
      </c>
      <c r="J29" s="126" t="s">
        <v>73</v>
      </c>
      <c r="K29" s="126" t="s">
        <v>74</v>
      </c>
      <c r="L29" s="126" t="s">
        <v>97</v>
      </c>
      <c r="M29" s="126" t="s">
        <v>153</v>
      </c>
      <c r="N29" s="126" t="s">
        <v>154</v>
      </c>
      <c r="O29" s="126" t="s">
        <v>155</v>
      </c>
      <c r="P29" s="126" t="s">
        <v>75</v>
      </c>
      <c r="Q29" s="126" t="s">
        <v>76</v>
      </c>
      <c r="R29" s="126" t="s">
        <v>122</v>
      </c>
      <c r="S29" s="126" t="s">
        <v>77</v>
      </c>
      <c r="T29" s="126" t="s">
        <v>78</v>
      </c>
      <c r="U29" s="126" t="s">
        <v>79</v>
      </c>
      <c r="V29" s="126" t="s">
        <v>80</v>
      </c>
      <c r="W29" s="126" t="s">
        <v>81</v>
      </c>
      <c r="X29" s="126" t="s">
        <v>156</v>
      </c>
      <c r="Y29" s="126" t="s">
        <v>82</v>
      </c>
      <c r="Z29" s="126" t="s">
        <v>83</v>
      </c>
      <c r="AA29" s="129" t="s">
        <v>84</v>
      </c>
      <c r="AB29" s="126" t="s">
        <v>123</v>
      </c>
      <c r="AC29" s="126" t="s">
        <v>85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</row>
    <row r="30" spans="1:143" ht="409.5" customHeight="1" thickBot="1">
      <c r="A30" s="128"/>
      <c r="B30" s="127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9"/>
      <c r="AB30" s="126"/>
      <c r="AC30" s="126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</row>
    <row r="31" spans="1:143" s="12" customFormat="1" ht="83.25">
      <c r="A31" s="104">
        <v>1</v>
      </c>
      <c r="B31" s="105">
        <v>2</v>
      </c>
      <c r="C31" s="104">
        <v>3</v>
      </c>
      <c r="D31" s="104">
        <v>4</v>
      </c>
      <c r="E31" s="104">
        <v>5</v>
      </c>
      <c r="F31" s="104">
        <v>6</v>
      </c>
      <c r="G31" s="104">
        <v>7</v>
      </c>
      <c r="H31" s="104" t="s">
        <v>54</v>
      </c>
      <c r="I31" s="104">
        <v>9</v>
      </c>
      <c r="J31" s="104">
        <v>10</v>
      </c>
      <c r="K31" s="104">
        <v>11</v>
      </c>
      <c r="L31" s="104">
        <v>12</v>
      </c>
      <c r="M31" s="104">
        <v>13</v>
      </c>
      <c r="N31" s="104">
        <v>14</v>
      </c>
      <c r="O31" s="104">
        <v>15</v>
      </c>
      <c r="P31" s="104">
        <v>16</v>
      </c>
      <c r="Q31" s="104">
        <v>17</v>
      </c>
      <c r="R31" s="104">
        <v>18</v>
      </c>
      <c r="S31" s="104">
        <v>19</v>
      </c>
      <c r="T31" s="104">
        <v>20</v>
      </c>
      <c r="U31" s="104">
        <v>21</v>
      </c>
      <c r="V31" s="104">
        <v>22</v>
      </c>
      <c r="W31" s="104">
        <v>23</v>
      </c>
      <c r="X31" s="104">
        <v>24</v>
      </c>
      <c r="Y31" s="104">
        <v>25</v>
      </c>
      <c r="Z31" s="104">
        <v>26</v>
      </c>
      <c r="AA31" s="105">
        <v>27</v>
      </c>
      <c r="AB31" s="104">
        <v>28</v>
      </c>
      <c r="AC31" s="104">
        <v>30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</row>
    <row r="32" spans="1:143" s="63" customFormat="1" ht="84" thickBot="1">
      <c r="A32" s="127" t="s">
        <v>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</row>
    <row r="33" spans="1:143" ht="167.25" thickBot="1">
      <c r="A33" s="104">
        <v>3</v>
      </c>
      <c r="B33" s="107" t="s">
        <v>90</v>
      </c>
      <c r="C33" s="104"/>
      <c r="D33" s="104"/>
      <c r="E33" s="104"/>
      <c r="F33" s="104"/>
      <c r="G33" s="104"/>
      <c r="H33" s="104"/>
      <c r="I33" s="109"/>
      <c r="J33" s="109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>
        <v>6</v>
      </c>
      <c r="W33" s="104"/>
      <c r="X33" s="104"/>
      <c r="Y33" s="104"/>
      <c r="Z33" s="104"/>
      <c r="AA33" s="108"/>
      <c r="AB33" s="104"/>
      <c r="AC33" s="104"/>
      <c r="AD33" s="13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</row>
    <row r="34" spans="1:143" ht="84" thickBot="1">
      <c r="A34" s="104">
        <v>70</v>
      </c>
      <c r="B34" s="107" t="s">
        <v>91</v>
      </c>
      <c r="C34" s="104"/>
      <c r="D34" s="104"/>
      <c r="E34" s="104"/>
      <c r="F34" s="104"/>
      <c r="G34" s="104"/>
      <c r="H34" s="104"/>
      <c r="I34" s="109"/>
      <c r="J34" s="109"/>
      <c r="K34" s="104"/>
      <c r="L34" s="104"/>
      <c r="M34" s="104"/>
      <c r="N34" s="104"/>
      <c r="O34" s="104"/>
      <c r="P34" s="104"/>
      <c r="Q34" s="104"/>
      <c r="R34" s="104"/>
      <c r="S34" s="104"/>
      <c r="T34" s="104">
        <v>20</v>
      </c>
      <c r="U34" s="104"/>
      <c r="V34" s="104"/>
      <c r="W34" s="104"/>
      <c r="X34" s="104"/>
      <c r="Y34" s="104"/>
      <c r="Z34" s="104"/>
      <c r="AA34" s="108"/>
      <c r="AB34" s="104"/>
      <c r="AC34" s="104"/>
      <c r="AD34" s="13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</row>
    <row r="35" spans="1:143" ht="104.25" customHeight="1" thickBot="1">
      <c r="A35" s="104">
        <v>18</v>
      </c>
      <c r="B35" s="107" t="s">
        <v>46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>
        <v>84</v>
      </c>
      <c r="R35" s="104"/>
      <c r="S35" s="104"/>
      <c r="T35" s="104"/>
      <c r="U35" s="104"/>
      <c r="V35" s="104">
        <v>3.5</v>
      </c>
      <c r="W35" s="104"/>
      <c r="X35" s="104">
        <v>120</v>
      </c>
      <c r="Y35" s="104"/>
      <c r="Z35" s="104"/>
      <c r="AA35" s="108"/>
      <c r="AB35" s="104"/>
      <c r="AC35" s="104"/>
      <c r="AD35" s="13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</row>
    <row r="36" spans="1:143" ht="191.25" customHeight="1" thickBot="1">
      <c r="A36" s="104">
        <v>2</v>
      </c>
      <c r="B36" s="107" t="s">
        <v>98</v>
      </c>
      <c r="C36" s="104"/>
      <c r="D36" s="104"/>
      <c r="E36" s="104"/>
      <c r="F36" s="104"/>
      <c r="G36" s="104"/>
      <c r="H36" s="104"/>
      <c r="I36" s="109"/>
      <c r="J36" s="109"/>
      <c r="K36" s="104"/>
      <c r="L36" s="104"/>
      <c r="M36" s="104"/>
      <c r="N36" s="104"/>
      <c r="O36" s="104"/>
      <c r="P36" s="104"/>
      <c r="Q36" s="104">
        <v>180</v>
      </c>
      <c r="R36" s="104"/>
      <c r="S36" s="104"/>
      <c r="T36" s="104"/>
      <c r="U36" s="104"/>
      <c r="V36" s="104"/>
      <c r="W36" s="104"/>
      <c r="X36" s="104"/>
      <c r="Y36" s="104">
        <v>18</v>
      </c>
      <c r="Z36" s="104"/>
      <c r="AA36" s="108"/>
      <c r="AB36" s="104">
        <v>2</v>
      </c>
      <c r="AC36" s="104"/>
      <c r="AD36" s="13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</row>
    <row r="37" spans="1:143" ht="191.25" customHeight="1">
      <c r="A37" s="104" t="s">
        <v>38</v>
      </c>
      <c r="B37" s="107" t="s">
        <v>9</v>
      </c>
      <c r="C37" s="104"/>
      <c r="D37" s="104">
        <v>40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8"/>
      <c r="AB37" s="104"/>
      <c r="AC37" s="104"/>
      <c r="AD37" s="59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</row>
    <row r="38" spans="1:143" ht="191.25" customHeight="1" thickBot="1">
      <c r="A38" s="104" t="s">
        <v>38</v>
      </c>
      <c r="B38" s="107" t="s">
        <v>96</v>
      </c>
      <c r="C38" s="104">
        <v>40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8"/>
      <c r="AB38" s="104"/>
      <c r="AC38" s="104"/>
      <c r="AD38" s="59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</row>
    <row r="39" spans="1:143" s="14" customFormat="1" ht="84" thickBot="1">
      <c r="A39" s="104"/>
      <c r="B39" s="107" t="s">
        <v>36</v>
      </c>
      <c r="C39" s="104">
        <f aca="true" t="shared" si="3" ref="C39:AC39">SUM(C33:C38)</f>
        <v>40</v>
      </c>
      <c r="D39" s="104">
        <f t="shared" si="3"/>
        <v>40</v>
      </c>
      <c r="E39" s="104">
        <f t="shared" si="3"/>
        <v>0</v>
      </c>
      <c r="F39" s="104">
        <f t="shared" si="3"/>
        <v>0</v>
      </c>
      <c r="G39" s="104">
        <f t="shared" si="3"/>
        <v>0</v>
      </c>
      <c r="H39" s="104">
        <f t="shared" si="3"/>
        <v>0</v>
      </c>
      <c r="I39" s="104">
        <f t="shared" si="3"/>
        <v>0</v>
      </c>
      <c r="J39" s="104">
        <f t="shared" si="3"/>
        <v>0</v>
      </c>
      <c r="K39" s="104">
        <f t="shared" si="3"/>
        <v>0</v>
      </c>
      <c r="L39" s="104">
        <f t="shared" si="3"/>
        <v>0</v>
      </c>
      <c r="M39" s="104">
        <f t="shared" si="3"/>
        <v>0</v>
      </c>
      <c r="N39" s="104">
        <f t="shared" si="3"/>
        <v>0</v>
      </c>
      <c r="O39" s="104">
        <f t="shared" si="3"/>
        <v>0</v>
      </c>
      <c r="P39" s="104">
        <f t="shared" si="3"/>
        <v>0</v>
      </c>
      <c r="Q39" s="104">
        <f t="shared" si="3"/>
        <v>264</v>
      </c>
      <c r="R39" s="104">
        <f t="shared" si="3"/>
        <v>0</v>
      </c>
      <c r="S39" s="104">
        <f t="shared" si="3"/>
        <v>0</v>
      </c>
      <c r="T39" s="104">
        <f t="shared" si="3"/>
        <v>20</v>
      </c>
      <c r="U39" s="104">
        <f t="shared" si="3"/>
        <v>0</v>
      </c>
      <c r="V39" s="104">
        <f t="shared" si="3"/>
        <v>9.5</v>
      </c>
      <c r="W39" s="104">
        <f t="shared" si="3"/>
        <v>0</v>
      </c>
      <c r="X39" s="104">
        <f t="shared" si="3"/>
        <v>120</v>
      </c>
      <c r="Y39" s="104">
        <f t="shared" si="3"/>
        <v>18</v>
      </c>
      <c r="Z39" s="104">
        <f t="shared" si="3"/>
        <v>0</v>
      </c>
      <c r="AA39" s="108">
        <f t="shared" si="3"/>
        <v>0</v>
      </c>
      <c r="AB39" s="104">
        <f t="shared" si="3"/>
        <v>2</v>
      </c>
      <c r="AC39" s="104">
        <f t="shared" si="3"/>
        <v>0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</row>
    <row r="40" spans="1:143" ht="83.25">
      <c r="A40" s="127" t="s">
        <v>10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84" thickBot="1">
      <c r="A41" s="104" t="s">
        <v>111</v>
      </c>
      <c r="B41" s="107" t="s">
        <v>160</v>
      </c>
      <c r="C41" s="104"/>
      <c r="D41" s="104"/>
      <c r="E41" s="104"/>
      <c r="F41" s="104"/>
      <c r="G41" s="104"/>
      <c r="H41" s="104"/>
      <c r="I41" s="104">
        <v>142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>
        <v>8</v>
      </c>
      <c r="X41" s="104"/>
      <c r="Y41" s="104">
        <v>1.2</v>
      </c>
      <c r="Z41" s="104"/>
      <c r="AA41" s="108"/>
      <c r="AB41" s="104"/>
      <c r="AC41" s="104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</row>
    <row r="42" spans="1:143" ht="250.5" thickBot="1">
      <c r="A42" s="104">
        <v>28</v>
      </c>
      <c r="B42" s="107" t="s">
        <v>105</v>
      </c>
      <c r="C42" s="104"/>
      <c r="D42" s="104"/>
      <c r="E42" s="104"/>
      <c r="F42" s="104">
        <v>5</v>
      </c>
      <c r="G42" s="104"/>
      <c r="H42" s="104">
        <v>100</v>
      </c>
      <c r="I42" s="104">
        <v>44.5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>
        <v>5</v>
      </c>
      <c r="V42" s="104">
        <v>4</v>
      </c>
      <c r="W42" s="104"/>
      <c r="X42" s="104"/>
      <c r="Y42" s="104"/>
      <c r="Z42" s="104"/>
      <c r="AA42" s="108"/>
      <c r="AB42" s="104"/>
      <c r="AC42" s="104"/>
      <c r="AD42" s="13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</row>
    <row r="43" spans="1:143" ht="83.25">
      <c r="A43" s="104">
        <v>12</v>
      </c>
      <c r="B43" s="107" t="s">
        <v>102</v>
      </c>
      <c r="C43" s="104"/>
      <c r="D43" s="104"/>
      <c r="E43" s="104">
        <v>6</v>
      </c>
      <c r="F43" s="104">
        <v>10</v>
      </c>
      <c r="G43" s="104"/>
      <c r="H43" s="104"/>
      <c r="I43" s="104">
        <v>42</v>
      </c>
      <c r="J43" s="104"/>
      <c r="K43" s="104"/>
      <c r="L43" s="104"/>
      <c r="M43" s="104">
        <v>84</v>
      </c>
      <c r="N43" s="104"/>
      <c r="O43" s="106"/>
      <c r="P43" s="104"/>
      <c r="Q43" s="104"/>
      <c r="R43" s="104"/>
      <c r="S43" s="104"/>
      <c r="T43" s="104"/>
      <c r="U43" s="104"/>
      <c r="V43" s="104"/>
      <c r="W43" s="104">
        <v>12</v>
      </c>
      <c r="X43" s="104"/>
      <c r="Y43" s="104"/>
      <c r="Z43" s="104"/>
      <c r="AA43" s="108"/>
      <c r="AB43" s="104"/>
      <c r="AC43" s="104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ht="167.25" thickBot="1">
      <c r="A44" s="104">
        <v>16</v>
      </c>
      <c r="B44" s="107" t="s">
        <v>95</v>
      </c>
      <c r="C44" s="104"/>
      <c r="D44" s="104"/>
      <c r="E44" s="104"/>
      <c r="F44" s="104"/>
      <c r="G44" s="104">
        <v>35</v>
      </c>
      <c r="H44" s="104"/>
      <c r="I44" s="104">
        <v>176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>
        <v>13</v>
      </c>
      <c r="W44" s="104"/>
      <c r="X44" s="104"/>
      <c r="Y44" s="104"/>
      <c r="Z44" s="104"/>
      <c r="AA44" s="108"/>
      <c r="AB44" s="104"/>
      <c r="AC44" s="104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84" thickBot="1">
      <c r="A45" s="104">
        <v>17</v>
      </c>
      <c r="B45" s="107" t="s">
        <v>47</v>
      </c>
      <c r="C45" s="104"/>
      <c r="D45" s="104"/>
      <c r="E45" s="104"/>
      <c r="F45" s="104"/>
      <c r="G45" s="104"/>
      <c r="H45" s="104"/>
      <c r="I45" s="104"/>
      <c r="J45" s="104"/>
      <c r="K45" s="104">
        <v>43</v>
      </c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>
        <v>18</v>
      </c>
      <c r="Z45" s="104"/>
      <c r="AA45" s="108"/>
      <c r="AB45" s="104"/>
      <c r="AC45" s="104"/>
      <c r="AD45" s="13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</row>
    <row r="46" spans="1:143" ht="83.25">
      <c r="A46" s="104" t="s">
        <v>38</v>
      </c>
      <c r="B46" s="107" t="s">
        <v>35</v>
      </c>
      <c r="C46" s="104">
        <v>85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8"/>
      <c r="AB46" s="104"/>
      <c r="AC46" s="104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</row>
    <row r="47" spans="1:143" ht="83.25">
      <c r="A47" s="104" t="s">
        <v>38</v>
      </c>
      <c r="B47" s="107" t="s">
        <v>9</v>
      </c>
      <c r="C47" s="104"/>
      <c r="D47" s="104">
        <v>40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8"/>
      <c r="AB47" s="104"/>
      <c r="AC47" s="104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</row>
    <row r="48" spans="1:143" ht="83.25">
      <c r="A48" s="104"/>
      <c r="B48" s="107" t="s">
        <v>36</v>
      </c>
      <c r="C48" s="104">
        <f aca="true" t="shared" si="4" ref="C48:AC48">SUM(C41:C47)</f>
        <v>85</v>
      </c>
      <c r="D48" s="104">
        <f t="shared" si="4"/>
        <v>40</v>
      </c>
      <c r="E48" s="104">
        <f t="shared" si="4"/>
        <v>6</v>
      </c>
      <c r="F48" s="104">
        <f t="shared" si="4"/>
        <v>15</v>
      </c>
      <c r="G48" s="104">
        <f t="shared" si="4"/>
        <v>35</v>
      </c>
      <c r="H48" s="104">
        <f t="shared" si="4"/>
        <v>100</v>
      </c>
      <c r="I48" s="104">
        <f t="shared" si="4"/>
        <v>404.5</v>
      </c>
      <c r="J48" s="104">
        <f t="shared" si="4"/>
        <v>0</v>
      </c>
      <c r="K48" s="104">
        <f t="shared" si="4"/>
        <v>43</v>
      </c>
      <c r="L48" s="104">
        <f t="shared" si="4"/>
        <v>0</v>
      </c>
      <c r="M48" s="104">
        <f t="shared" si="4"/>
        <v>84</v>
      </c>
      <c r="N48" s="104">
        <f t="shared" si="4"/>
        <v>0</v>
      </c>
      <c r="O48" s="104">
        <f t="shared" si="4"/>
        <v>0</v>
      </c>
      <c r="P48" s="104">
        <f t="shared" si="4"/>
        <v>0</v>
      </c>
      <c r="Q48" s="104">
        <f t="shared" si="4"/>
        <v>0</v>
      </c>
      <c r="R48" s="104">
        <f t="shared" si="4"/>
        <v>0</v>
      </c>
      <c r="S48" s="104">
        <f t="shared" si="4"/>
        <v>0</v>
      </c>
      <c r="T48" s="104">
        <f t="shared" si="4"/>
        <v>0</v>
      </c>
      <c r="U48" s="104">
        <f t="shared" si="4"/>
        <v>5</v>
      </c>
      <c r="V48" s="104">
        <f t="shared" si="4"/>
        <v>17</v>
      </c>
      <c r="W48" s="104">
        <f t="shared" si="4"/>
        <v>20</v>
      </c>
      <c r="X48" s="104">
        <f t="shared" si="4"/>
        <v>0</v>
      </c>
      <c r="Y48" s="104">
        <f t="shared" si="4"/>
        <v>19.2</v>
      </c>
      <c r="Z48" s="104">
        <f t="shared" si="4"/>
        <v>0</v>
      </c>
      <c r="AA48" s="108">
        <f t="shared" si="4"/>
        <v>0</v>
      </c>
      <c r="AB48" s="104">
        <f t="shared" si="4"/>
        <v>0</v>
      </c>
      <c r="AC48" s="104">
        <f t="shared" si="4"/>
        <v>0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</row>
    <row r="49" spans="1:143" ht="83.25">
      <c r="A49" s="104"/>
      <c r="B49" s="107" t="s">
        <v>55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8"/>
      <c r="AB49" s="104"/>
      <c r="AC49" s="104">
        <v>4.6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</row>
    <row r="50" spans="1:143" ht="83.25">
      <c r="A50" s="104"/>
      <c r="B50" s="107" t="s">
        <v>11</v>
      </c>
      <c r="C50" s="104">
        <f aca="true" t="shared" si="5" ref="C50:AB50">C39+C48</f>
        <v>125</v>
      </c>
      <c r="D50" s="104">
        <f t="shared" si="5"/>
        <v>80</v>
      </c>
      <c r="E50" s="104">
        <f t="shared" si="5"/>
        <v>6</v>
      </c>
      <c r="F50" s="104">
        <f t="shared" si="5"/>
        <v>15</v>
      </c>
      <c r="G50" s="104">
        <f t="shared" si="5"/>
        <v>35</v>
      </c>
      <c r="H50" s="104">
        <f t="shared" si="5"/>
        <v>100</v>
      </c>
      <c r="I50" s="104">
        <f t="shared" si="5"/>
        <v>404.5</v>
      </c>
      <c r="J50" s="104">
        <f t="shared" si="5"/>
        <v>0</v>
      </c>
      <c r="K50" s="104">
        <f t="shared" si="5"/>
        <v>43</v>
      </c>
      <c r="L50" s="104">
        <f t="shared" si="5"/>
        <v>0</v>
      </c>
      <c r="M50" s="104">
        <f t="shared" si="5"/>
        <v>84</v>
      </c>
      <c r="N50" s="104">
        <f t="shared" si="5"/>
        <v>0</v>
      </c>
      <c r="O50" s="104">
        <f t="shared" si="5"/>
        <v>0</v>
      </c>
      <c r="P50" s="104">
        <f t="shared" si="5"/>
        <v>0</v>
      </c>
      <c r="Q50" s="104">
        <f t="shared" si="5"/>
        <v>264</v>
      </c>
      <c r="R50" s="104">
        <f t="shared" si="5"/>
        <v>0</v>
      </c>
      <c r="S50" s="104">
        <f t="shared" si="5"/>
        <v>0</v>
      </c>
      <c r="T50" s="104">
        <f t="shared" si="5"/>
        <v>20</v>
      </c>
      <c r="U50" s="104">
        <f t="shared" si="5"/>
        <v>5</v>
      </c>
      <c r="V50" s="104">
        <f t="shared" si="5"/>
        <v>26.5</v>
      </c>
      <c r="W50" s="104">
        <f t="shared" si="5"/>
        <v>20</v>
      </c>
      <c r="X50" s="104">
        <f t="shared" si="5"/>
        <v>120</v>
      </c>
      <c r="Y50" s="104">
        <f t="shared" si="5"/>
        <v>37.2</v>
      </c>
      <c r="Z50" s="104">
        <f t="shared" si="5"/>
        <v>0</v>
      </c>
      <c r="AA50" s="108">
        <f t="shared" si="5"/>
        <v>0</v>
      </c>
      <c r="AB50" s="104">
        <f t="shared" si="5"/>
        <v>2</v>
      </c>
      <c r="AC50" s="104">
        <v>4.6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</row>
    <row r="51" spans="1:143" ht="83.25">
      <c r="A51" s="127" t="s">
        <v>176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</row>
    <row r="52" spans="1:143" ht="83.25">
      <c r="A52" s="127" t="s">
        <v>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</row>
    <row r="53" spans="1:143" ht="68.25" customHeight="1">
      <c r="A53" s="128" t="s">
        <v>37</v>
      </c>
      <c r="B53" s="127" t="s">
        <v>22</v>
      </c>
      <c r="C53" s="126" t="s">
        <v>68</v>
      </c>
      <c r="D53" s="126" t="s">
        <v>69</v>
      </c>
      <c r="E53" s="126" t="s">
        <v>70</v>
      </c>
      <c r="F53" s="126" t="s">
        <v>71</v>
      </c>
      <c r="G53" s="126" t="s">
        <v>72</v>
      </c>
      <c r="H53" s="126" t="s">
        <v>151</v>
      </c>
      <c r="I53" s="126" t="s">
        <v>152</v>
      </c>
      <c r="J53" s="126" t="s">
        <v>73</v>
      </c>
      <c r="K53" s="126" t="s">
        <v>74</v>
      </c>
      <c r="L53" s="126" t="s">
        <v>97</v>
      </c>
      <c r="M53" s="126" t="s">
        <v>153</v>
      </c>
      <c r="N53" s="126" t="s">
        <v>154</v>
      </c>
      <c r="O53" s="126" t="s">
        <v>155</v>
      </c>
      <c r="P53" s="126" t="s">
        <v>75</v>
      </c>
      <c r="Q53" s="126" t="s">
        <v>76</v>
      </c>
      <c r="R53" s="126" t="s">
        <v>122</v>
      </c>
      <c r="S53" s="126" t="s">
        <v>77</v>
      </c>
      <c r="T53" s="126" t="s">
        <v>78</v>
      </c>
      <c r="U53" s="126" t="s">
        <v>79</v>
      </c>
      <c r="V53" s="126" t="s">
        <v>80</v>
      </c>
      <c r="W53" s="126" t="s">
        <v>81</v>
      </c>
      <c r="X53" s="126" t="s">
        <v>156</v>
      </c>
      <c r="Y53" s="126" t="s">
        <v>82</v>
      </c>
      <c r="Z53" s="126" t="s">
        <v>83</v>
      </c>
      <c r="AA53" s="129" t="s">
        <v>84</v>
      </c>
      <c r="AB53" s="126" t="s">
        <v>123</v>
      </c>
      <c r="AC53" s="126" t="s">
        <v>85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</row>
    <row r="54" spans="1:143" ht="402" customHeight="1">
      <c r="A54" s="128"/>
      <c r="B54" s="127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9"/>
      <c r="AB54" s="126"/>
      <c r="AC54" s="126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</row>
    <row r="55" spans="1:143" ht="84" thickBot="1">
      <c r="A55" s="104">
        <v>1</v>
      </c>
      <c r="B55" s="105">
        <v>2</v>
      </c>
      <c r="C55" s="104">
        <v>3</v>
      </c>
      <c r="D55" s="104">
        <v>4</v>
      </c>
      <c r="E55" s="104">
        <v>5</v>
      </c>
      <c r="F55" s="104">
        <v>6</v>
      </c>
      <c r="G55" s="104">
        <v>7</v>
      </c>
      <c r="H55" s="104" t="s">
        <v>54</v>
      </c>
      <c r="I55" s="104">
        <v>9</v>
      </c>
      <c r="J55" s="104">
        <v>10</v>
      </c>
      <c r="K55" s="104">
        <v>11</v>
      </c>
      <c r="L55" s="104">
        <v>12</v>
      </c>
      <c r="M55" s="104">
        <v>13</v>
      </c>
      <c r="N55" s="104">
        <v>14</v>
      </c>
      <c r="O55" s="104">
        <v>15</v>
      </c>
      <c r="P55" s="104">
        <v>16</v>
      </c>
      <c r="Q55" s="104">
        <v>17</v>
      </c>
      <c r="R55" s="104">
        <v>18</v>
      </c>
      <c r="S55" s="104">
        <v>19</v>
      </c>
      <c r="T55" s="104">
        <v>20</v>
      </c>
      <c r="U55" s="104">
        <v>21</v>
      </c>
      <c r="V55" s="104">
        <v>22</v>
      </c>
      <c r="W55" s="104">
        <v>23</v>
      </c>
      <c r="X55" s="104">
        <v>24</v>
      </c>
      <c r="Y55" s="104">
        <v>25</v>
      </c>
      <c r="Z55" s="104">
        <v>26</v>
      </c>
      <c r="AA55" s="105">
        <v>27</v>
      </c>
      <c r="AB55" s="104">
        <v>28</v>
      </c>
      <c r="AC55" s="104">
        <v>30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</row>
    <row r="56" spans="1:143" s="14" customFormat="1" ht="84" thickBot="1">
      <c r="A56" s="127" t="s">
        <v>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</row>
    <row r="57" spans="1:143" ht="166.5">
      <c r="A57" s="124">
        <v>24</v>
      </c>
      <c r="B57" s="107" t="s">
        <v>141</v>
      </c>
      <c r="C57" s="124"/>
      <c r="D57" s="124"/>
      <c r="E57" s="124"/>
      <c r="F57" s="124">
        <v>83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>
        <v>6</v>
      </c>
      <c r="W57" s="124"/>
      <c r="X57" s="124"/>
      <c r="Y57" s="124"/>
      <c r="Z57" s="124"/>
      <c r="AA57" s="125"/>
      <c r="AB57" s="124"/>
      <c r="AC57" s="124"/>
      <c r="AD57" s="77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</row>
    <row r="58" spans="1:143" ht="166.5">
      <c r="A58" s="104">
        <v>19</v>
      </c>
      <c r="B58" s="107" t="s">
        <v>145</v>
      </c>
      <c r="C58" s="104"/>
      <c r="D58" s="104"/>
      <c r="E58" s="104"/>
      <c r="F58" s="104"/>
      <c r="G58" s="104"/>
      <c r="H58" s="104"/>
      <c r="I58" s="109"/>
      <c r="J58" s="109"/>
      <c r="K58" s="104"/>
      <c r="L58" s="104"/>
      <c r="M58" s="104"/>
      <c r="N58" s="104"/>
      <c r="O58" s="104"/>
      <c r="P58" s="104">
        <v>81</v>
      </c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8"/>
      <c r="AB58" s="104"/>
      <c r="AC58" s="104"/>
      <c r="AD58" s="59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</row>
    <row r="59" spans="1:143" ht="83.25">
      <c r="A59" s="104">
        <v>20</v>
      </c>
      <c r="B59" s="107" t="s">
        <v>43</v>
      </c>
      <c r="C59" s="104"/>
      <c r="D59" s="104"/>
      <c r="E59" s="104"/>
      <c r="F59" s="104"/>
      <c r="G59" s="104"/>
      <c r="H59" s="104"/>
      <c r="I59" s="109"/>
      <c r="J59" s="109"/>
      <c r="K59" s="104"/>
      <c r="L59" s="104"/>
      <c r="M59" s="104"/>
      <c r="N59" s="104"/>
      <c r="O59" s="104"/>
      <c r="P59" s="104"/>
      <c r="Q59" s="104">
        <v>130</v>
      </c>
      <c r="R59" s="104"/>
      <c r="S59" s="104"/>
      <c r="T59" s="104"/>
      <c r="U59" s="104"/>
      <c r="V59" s="104"/>
      <c r="W59" s="104"/>
      <c r="X59" s="104"/>
      <c r="Y59" s="104">
        <v>18</v>
      </c>
      <c r="Z59" s="104"/>
      <c r="AA59" s="108">
        <v>0.5</v>
      </c>
      <c r="AB59" s="104"/>
      <c r="AC59" s="104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</row>
    <row r="60" spans="1:143" ht="166.5">
      <c r="A60" s="104">
        <v>3</v>
      </c>
      <c r="B60" s="107" t="s">
        <v>90</v>
      </c>
      <c r="C60" s="104"/>
      <c r="D60" s="104"/>
      <c r="E60" s="104"/>
      <c r="F60" s="104"/>
      <c r="G60" s="104"/>
      <c r="H60" s="104"/>
      <c r="I60" s="109"/>
      <c r="J60" s="109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>
        <v>6</v>
      </c>
      <c r="W60" s="104"/>
      <c r="X60" s="104"/>
      <c r="Y60" s="104"/>
      <c r="Z60" s="104"/>
      <c r="AA60" s="108"/>
      <c r="AB60" s="104"/>
      <c r="AC60" s="104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</row>
    <row r="61" spans="1:143" ht="83.25">
      <c r="A61" s="104" t="s">
        <v>38</v>
      </c>
      <c r="B61" s="107" t="s">
        <v>9</v>
      </c>
      <c r="C61" s="104"/>
      <c r="D61" s="104">
        <v>40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8"/>
      <c r="AB61" s="104"/>
      <c r="AC61" s="104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</row>
    <row r="62" spans="1:143" ht="166.5">
      <c r="A62" s="104" t="s">
        <v>38</v>
      </c>
      <c r="B62" s="107" t="s">
        <v>96</v>
      </c>
      <c r="C62" s="104">
        <v>40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8"/>
      <c r="AB62" s="104"/>
      <c r="AC62" s="104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</row>
    <row r="63" spans="1:143" ht="84" thickBot="1">
      <c r="A63" s="104"/>
      <c r="B63" s="107" t="s">
        <v>36</v>
      </c>
      <c r="C63" s="104">
        <f aca="true" t="shared" si="6" ref="C63:AC63">SUM(C57:C62)</f>
        <v>40</v>
      </c>
      <c r="D63" s="104">
        <f t="shared" si="6"/>
        <v>40</v>
      </c>
      <c r="E63" s="104">
        <f t="shared" si="6"/>
        <v>0</v>
      </c>
      <c r="F63" s="104">
        <f t="shared" si="6"/>
        <v>83</v>
      </c>
      <c r="G63" s="104">
        <f t="shared" si="6"/>
        <v>0</v>
      </c>
      <c r="H63" s="104">
        <f t="shared" si="6"/>
        <v>0</v>
      </c>
      <c r="I63" s="104">
        <f t="shared" si="6"/>
        <v>0</v>
      </c>
      <c r="J63" s="104">
        <f t="shared" si="6"/>
        <v>0</v>
      </c>
      <c r="K63" s="104">
        <f t="shared" si="6"/>
        <v>0</v>
      </c>
      <c r="L63" s="104">
        <f t="shared" si="6"/>
        <v>0</v>
      </c>
      <c r="M63" s="104">
        <f t="shared" si="6"/>
        <v>0</v>
      </c>
      <c r="N63" s="104">
        <f t="shared" si="6"/>
        <v>0</v>
      </c>
      <c r="O63" s="104">
        <f t="shared" si="6"/>
        <v>0</v>
      </c>
      <c r="P63" s="104">
        <f t="shared" si="6"/>
        <v>81</v>
      </c>
      <c r="Q63" s="104">
        <f t="shared" si="6"/>
        <v>130</v>
      </c>
      <c r="R63" s="104">
        <f t="shared" si="6"/>
        <v>0</v>
      </c>
      <c r="S63" s="104">
        <f t="shared" si="6"/>
        <v>0</v>
      </c>
      <c r="T63" s="104">
        <f t="shared" si="6"/>
        <v>0</v>
      </c>
      <c r="U63" s="104">
        <f t="shared" si="6"/>
        <v>0</v>
      </c>
      <c r="V63" s="104">
        <f t="shared" si="6"/>
        <v>12</v>
      </c>
      <c r="W63" s="104">
        <f t="shared" si="6"/>
        <v>0</v>
      </c>
      <c r="X63" s="104">
        <f t="shared" si="6"/>
        <v>0</v>
      </c>
      <c r="Y63" s="104">
        <f t="shared" si="6"/>
        <v>18</v>
      </c>
      <c r="Z63" s="104">
        <f t="shared" si="6"/>
        <v>0</v>
      </c>
      <c r="AA63" s="108">
        <f t="shared" si="6"/>
        <v>0.5</v>
      </c>
      <c r="AB63" s="104">
        <f t="shared" si="6"/>
        <v>0</v>
      </c>
      <c r="AC63" s="104">
        <f t="shared" si="6"/>
        <v>0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</row>
    <row r="64" spans="1:143" s="14" customFormat="1" ht="84" thickBot="1">
      <c r="A64" s="127" t="s">
        <v>10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</row>
    <row r="65" spans="1:143" ht="166.5">
      <c r="A65" s="104">
        <v>4</v>
      </c>
      <c r="B65" s="107" t="s">
        <v>159</v>
      </c>
      <c r="C65" s="104"/>
      <c r="D65" s="104"/>
      <c r="E65" s="104"/>
      <c r="F65" s="104"/>
      <c r="G65" s="104"/>
      <c r="H65" s="104"/>
      <c r="I65" s="104">
        <v>102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8"/>
      <c r="AB65" s="104"/>
      <c r="AC65" s="104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</row>
    <row r="66" spans="1:143" ht="249.75">
      <c r="A66" s="104">
        <v>22</v>
      </c>
      <c r="B66" s="107" t="s">
        <v>125</v>
      </c>
      <c r="C66" s="104"/>
      <c r="D66" s="104"/>
      <c r="E66" s="104"/>
      <c r="F66" s="104"/>
      <c r="G66" s="104"/>
      <c r="H66" s="104">
        <v>26</v>
      </c>
      <c r="I66" s="104">
        <v>109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>
        <v>5</v>
      </c>
      <c r="V66" s="104">
        <v>4</v>
      </c>
      <c r="W66" s="104"/>
      <c r="X66" s="104"/>
      <c r="Y66" s="104">
        <v>2</v>
      </c>
      <c r="Z66" s="104"/>
      <c r="AA66" s="108"/>
      <c r="AB66" s="104"/>
      <c r="AC66" s="104"/>
      <c r="AD66" s="58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</row>
    <row r="67" spans="1:143" ht="167.25" thickBot="1">
      <c r="A67" s="104">
        <v>51</v>
      </c>
      <c r="B67" s="107" t="s">
        <v>127</v>
      </c>
      <c r="C67" s="104"/>
      <c r="D67" s="104"/>
      <c r="E67" s="104"/>
      <c r="F67" s="104"/>
      <c r="G67" s="104"/>
      <c r="H67" s="104"/>
      <c r="I67" s="104">
        <v>73</v>
      </c>
      <c r="J67" s="104"/>
      <c r="K67" s="104"/>
      <c r="L67" s="104"/>
      <c r="M67" s="104"/>
      <c r="N67" s="104"/>
      <c r="O67" s="106">
        <v>95</v>
      </c>
      <c r="P67" s="104"/>
      <c r="Q67" s="104"/>
      <c r="R67" s="104"/>
      <c r="S67" s="104"/>
      <c r="T67" s="104"/>
      <c r="U67" s="104"/>
      <c r="V67" s="104"/>
      <c r="W67" s="104">
        <v>8</v>
      </c>
      <c r="X67" s="104"/>
      <c r="Y67" s="104">
        <v>3</v>
      </c>
      <c r="Z67" s="104"/>
      <c r="AA67" s="108"/>
      <c r="AB67" s="104"/>
      <c r="AC67" s="104"/>
      <c r="AD67" s="58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</row>
    <row r="68" spans="1:143" ht="84" thickBot="1">
      <c r="A68" s="104">
        <v>41</v>
      </c>
      <c r="B68" s="107" t="s">
        <v>121</v>
      </c>
      <c r="C68" s="104"/>
      <c r="D68" s="104"/>
      <c r="E68" s="104"/>
      <c r="F68" s="104">
        <v>67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>
        <v>9</v>
      </c>
      <c r="W68" s="104"/>
      <c r="X68" s="104"/>
      <c r="Y68" s="104"/>
      <c r="Z68" s="104"/>
      <c r="AA68" s="108"/>
      <c r="AB68" s="104"/>
      <c r="AC68" s="104"/>
      <c r="AD68" s="13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</row>
    <row r="69" spans="1:143" ht="83.25">
      <c r="A69" s="104">
        <v>25</v>
      </c>
      <c r="B69" s="107" t="s">
        <v>44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>
        <v>200</v>
      </c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8"/>
      <c r="AB69" s="104"/>
      <c r="AC69" s="104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</row>
    <row r="70" spans="1:143" s="79" customFormat="1" ht="83.25">
      <c r="A70" s="104" t="s">
        <v>38</v>
      </c>
      <c r="B70" s="107" t="s">
        <v>35</v>
      </c>
      <c r="C70" s="104">
        <v>85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8"/>
      <c r="AB70" s="104"/>
      <c r="AC70" s="10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1:143" ht="83.25">
      <c r="A71" s="104" t="s">
        <v>38</v>
      </c>
      <c r="B71" s="107" t="s">
        <v>9</v>
      </c>
      <c r="C71" s="104"/>
      <c r="D71" s="104">
        <v>40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8"/>
      <c r="AB71" s="104"/>
      <c r="AC71" s="104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</row>
    <row r="72" spans="1:143" ht="83.25">
      <c r="A72" s="104"/>
      <c r="B72" s="107" t="s">
        <v>36</v>
      </c>
      <c r="C72" s="104">
        <f>C65+C66+C67+C68+C69+C70+C71</f>
        <v>85</v>
      </c>
      <c r="D72" s="104">
        <f aca="true" t="shared" si="7" ref="D72:AC72">D65+D66+D67+D68+D69+D70+D71</f>
        <v>40</v>
      </c>
      <c r="E72" s="104">
        <f t="shared" si="7"/>
        <v>0</v>
      </c>
      <c r="F72" s="104">
        <f t="shared" si="7"/>
        <v>67</v>
      </c>
      <c r="G72" s="104">
        <f t="shared" si="7"/>
        <v>0</v>
      </c>
      <c r="H72" s="104">
        <f t="shared" si="7"/>
        <v>26</v>
      </c>
      <c r="I72" s="104">
        <f t="shared" si="7"/>
        <v>284</v>
      </c>
      <c r="J72" s="104">
        <f t="shared" si="7"/>
        <v>0</v>
      </c>
      <c r="K72" s="104">
        <f t="shared" si="7"/>
        <v>0</v>
      </c>
      <c r="L72" s="104">
        <f t="shared" si="7"/>
        <v>200</v>
      </c>
      <c r="M72" s="104">
        <f t="shared" si="7"/>
        <v>0</v>
      </c>
      <c r="N72" s="104">
        <f t="shared" si="7"/>
        <v>0</v>
      </c>
      <c r="O72" s="104">
        <f t="shared" si="7"/>
        <v>95</v>
      </c>
      <c r="P72" s="104">
        <f t="shared" si="7"/>
        <v>0</v>
      </c>
      <c r="Q72" s="104">
        <f t="shared" si="7"/>
        <v>0</v>
      </c>
      <c r="R72" s="104">
        <f t="shared" si="7"/>
        <v>0</v>
      </c>
      <c r="S72" s="104">
        <f t="shared" si="7"/>
        <v>0</v>
      </c>
      <c r="T72" s="104">
        <f t="shared" si="7"/>
        <v>0</v>
      </c>
      <c r="U72" s="104">
        <f t="shared" si="7"/>
        <v>5</v>
      </c>
      <c r="V72" s="104">
        <f t="shared" si="7"/>
        <v>13</v>
      </c>
      <c r="W72" s="104">
        <f t="shared" si="7"/>
        <v>8</v>
      </c>
      <c r="X72" s="104">
        <f t="shared" si="7"/>
        <v>0</v>
      </c>
      <c r="Y72" s="104">
        <f t="shared" si="7"/>
        <v>5</v>
      </c>
      <c r="Z72" s="104">
        <f t="shared" si="7"/>
        <v>0</v>
      </c>
      <c r="AA72" s="104">
        <f t="shared" si="7"/>
        <v>0</v>
      </c>
      <c r="AB72" s="104">
        <f t="shared" si="7"/>
        <v>0</v>
      </c>
      <c r="AC72" s="104">
        <f t="shared" si="7"/>
        <v>0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</row>
    <row r="73" spans="1:143" ht="83.25">
      <c r="A73" s="104"/>
      <c r="B73" s="107" t="s">
        <v>55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8"/>
      <c r="AB73" s="104"/>
      <c r="AC73" s="104">
        <v>4.6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</row>
    <row r="74" spans="1:143" ht="83.25">
      <c r="A74" s="104"/>
      <c r="B74" s="107" t="s">
        <v>11</v>
      </c>
      <c r="C74" s="104">
        <f aca="true" t="shared" si="8" ref="C74:AB74">SUM(C63+C72)</f>
        <v>125</v>
      </c>
      <c r="D74" s="104">
        <f t="shared" si="8"/>
        <v>80</v>
      </c>
      <c r="E74" s="104">
        <f t="shared" si="8"/>
        <v>0</v>
      </c>
      <c r="F74" s="104">
        <f t="shared" si="8"/>
        <v>150</v>
      </c>
      <c r="G74" s="104">
        <f t="shared" si="8"/>
        <v>0</v>
      </c>
      <c r="H74" s="104">
        <f t="shared" si="8"/>
        <v>26</v>
      </c>
      <c r="I74" s="104">
        <f t="shared" si="8"/>
        <v>284</v>
      </c>
      <c r="J74" s="104">
        <f t="shared" si="8"/>
        <v>0</v>
      </c>
      <c r="K74" s="104">
        <f t="shared" si="8"/>
        <v>0</v>
      </c>
      <c r="L74" s="104">
        <f t="shared" si="8"/>
        <v>200</v>
      </c>
      <c r="M74" s="104">
        <f t="shared" si="8"/>
        <v>0</v>
      </c>
      <c r="N74" s="104">
        <f t="shared" si="8"/>
        <v>0</v>
      </c>
      <c r="O74" s="104">
        <f t="shared" si="8"/>
        <v>95</v>
      </c>
      <c r="P74" s="104">
        <f t="shared" si="8"/>
        <v>81</v>
      </c>
      <c r="Q74" s="104">
        <f t="shared" si="8"/>
        <v>130</v>
      </c>
      <c r="R74" s="104">
        <f t="shared" si="8"/>
        <v>0</v>
      </c>
      <c r="S74" s="104">
        <f t="shared" si="8"/>
        <v>0</v>
      </c>
      <c r="T74" s="104">
        <f t="shared" si="8"/>
        <v>0</v>
      </c>
      <c r="U74" s="104">
        <f t="shared" si="8"/>
        <v>5</v>
      </c>
      <c r="V74" s="104">
        <f t="shared" si="8"/>
        <v>25</v>
      </c>
      <c r="W74" s="104">
        <f t="shared" si="8"/>
        <v>8</v>
      </c>
      <c r="X74" s="104">
        <f t="shared" si="8"/>
        <v>0</v>
      </c>
      <c r="Y74" s="104">
        <f t="shared" si="8"/>
        <v>23</v>
      </c>
      <c r="Z74" s="104">
        <f t="shared" si="8"/>
        <v>0</v>
      </c>
      <c r="AA74" s="108">
        <f t="shared" si="8"/>
        <v>0.5</v>
      </c>
      <c r="AB74" s="104">
        <f t="shared" si="8"/>
        <v>0</v>
      </c>
      <c r="AC74" s="104">
        <v>4.6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</row>
    <row r="75" spans="1:143" ht="83.25">
      <c r="A75" s="127" t="s">
        <v>176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</row>
    <row r="76" spans="1:143" ht="83.25">
      <c r="A76" s="127" t="s">
        <v>16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</row>
    <row r="77" spans="1:143" ht="68.25" customHeight="1">
      <c r="A77" s="128" t="s">
        <v>37</v>
      </c>
      <c r="B77" s="127" t="s">
        <v>22</v>
      </c>
      <c r="C77" s="126" t="s">
        <v>68</v>
      </c>
      <c r="D77" s="126" t="s">
        <v>69</v>
      </c>
      <c r="E77" s="126" t="s">
        <v>70</v>
      </c>
      <c r="F77" s="126" t="s">
        <v>71</v>
      </c>
      <c r="G77" s="126" t="s">
        <v>72</v>
      </c>
      <c r="H77" s="126" t="s">
        <v>151</v>
      </c>
      <c r="I77" s="126" t="s">
        <v>152</v>
      </c>
      <c r="J77" s="126" t="s">
        <v>73</v>
      </c>
      <c r="K77" s="126" t="s">
        <v>74</v>
      </c>
      <c r="L77" s="126" t="s">
        <v>97</v>
      </c>
      <c r="M77" s="126" t="s">
        <v>153</v>
      </c>
      <c r="N77" s="126" t="s">
        <v>154</v>
      </c>
      <c r="O77" s="126" t="s">
        <v>155</v>
      </c>
      <c r="P77" s="126" t="s">
        <v>75</v>
      </c>
      <c r="Q77" s="126" t="s">
        <v>76</v>
      </c>
      <c r="R77" s="126" t="s">
        <v>122</v>
      </c>
      <c r="S77" s="126" t="s">
        <v>77</v>
      </c>
      <c r="T77" s="126" t="s">
        <v>78</v>
      </c>
      <c r="U77" s="126" t="s">
        <v>79</v>
      </c>
      <c r="V77" s="126" t="s">
        <v>80</v>
      </c>
      <c r="W77" s="126" t="s">
        <v>81</v>
      </c>
      <c r="X77" s="126" t="s">
        <v>156</v>
      </c>
      <c r="Y77" s="126" t="s">
        <v>82</v>
      </c>
      <c r="Z77" s="126" t="s">
        <v>83</v>
      </c>
      <c r="AA77" s="129" t="s">
        <v>84</v>
      </c>
      <c r="AB77" s="126" t="s">
        <v>123</v>
      </c>
      <c r="AC77" s="126" t="s">
        <v>85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</row>
    <row r="78" spans="1:143" ht="408" customHeight="1">
      <c r="A78" s="128"/>
      <c r="B78" s="127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9"/>
      <c r="AB78" s="126"/>
      <c r="AC78" s="126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</row>
    <row r="79" spans="1:143" ht="84" thickBot="1">
      <c r="A79" s="104">
        <v>1</v>
      </c>
      <c r="B79" s="105">
        <v>2</v>
      </c>
      <c r="C79" s="104">
        <v>3</v>
      </c>
      <c r="D79" s="104">
        <v>4</v>
      </c>
      <c r="E79" s="104">
        <v>5</v>
      </c>
      <c r="F79" s="104">
        <v>6</v>
      </c>
      <c r="G79" s="104">
        <v>7</v>
      </c>
      <c r="H79" s="104" t="s">
        <v>54</v>
      </c>
      <c r="I79" s="104">
        <v>9</v>
      </c>
      <c r="J79" s="104">
        <v>10</v>
      </c>
      <c r="K79" s="104">
        <v>11</v>
      </c>
      <c r="L79" s="104">
        <v>12</v>
      </c>
      <c r="M79" s="104">
        <v>13</v>
      </c>
      <c r="N79" s="104">
        <v>14</v>
      </c>
      <c r="O79" s="104">
        <v>15</v>
      </c>
      <c r="P79" s="104">
        <v>16</v>
      </c>
      <c r="Q79" s="104">
        <v>17</v>
      </c>
      <c r="R79" s="104">
        <v>18</v>
      </c>
      <c r="S79" s="104">
        <v>19</v>
      </c>
      <c r="T79" s="104">
        <v>20</v>
      </c>
      <c r="U79" s="104">
        <v>21</v>
      </c>
      <c r="V79" s="104">
        <v>22</v>
      </c>
      <c r="W79" s="104">
        <v>23</v>
      </c>
      <c r="X79" s="104">
        <v>24</v>
      </c>
      <c r="Y79" s="104">
        <v>25</v>
      </c>
      <c r="Z79" s="104">
        <v>26</v>
      </c>
      <c r="AA79" s="105">
        <v>27</v>
      </c>
      <c r="AB79" s="104">
        <v>28</v>
      </c>
      <c r="AC79" s="104">
        <v>30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</row>
    <row r="80" spans="1:143" s="14" customFormat="1" ht="84" thickBot="1">
      <c r="A80" s="127" t="s">
        <v>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</row>
    <row r="81" spans="1:143" ht="166.5">
      <c r="A81" s="104">
        <v>31</v>
      </c>
      <c r="B81" s="107" t="s">
        <v>40</v>
      </c>
      <c r="C81" s="104">
        <v>6</v>
      </c>
      <c r="D81" s="104"/>
      <c r="E81" s="104">
        <v>6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>
        <v>118</v>
      </c>
      <c r="R81" s="104"/>
      <c r="S81" s="104">
        <v>147</v>
      </c>
      <c r="T81" s="104"/>
      <c r="U81" s="104">
        <v>6</v>
      </c>
      <c r="V81" s="104">
        <v>6</v>
      </c>
      <c r="W81" s="104"/>
      <c r="X81" s="104">
        <v>8</v>
      </c>
      <c r="Y81" s="104">
        <v>13</v>
      </c>
      <c r="Z81" s="104"/>
      <c r="AA81" s="108"/>
      <c r="AB81" s="104"/>
      <c r="AC81" s="104"/>
      <c r="AD81" s="59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</row>
    <row r="82" spans="1:143" ht="83.25">
      <c r="A82" s="104" t="s">
        <v>38</v>
      </c>
      <c r="B82" s="107" t="s">
        <v>9</v>
      </c>
      <c r="C82" s="104"/>
      <c r="D82" s="104">
        <v>40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8"/>
      <c r="AB82" s="104"/>
      <c r="AC82" s="104"/>
      <c r="AD82" s="59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</row>
    <row r="83" spans="1:143" ht="167.25" thickBot="1">
      <c r="A83" s="104">
        <v>32</v>
      </c>
      <c r="B83" s="107" t="s">
        <v>108</v>
      </c>
      <c r="C83" s="104">
        <v>30</v>
      </c>
      <c r="D83" s="104"/>
      <c r="E83" s="104"/>
      <c r="F83" s="104"/>
      <c r="G83" s="104"/>
      <c r="H83" s="104"/>
      <c r="I83" s="104"/>
      <c r="J83" s="104">
        <v>8.3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8"/>
      <c r="AB83" s="104"/>
      <c r="AC83" s="104"/>
      <c r="AD83" s="67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</row>
    <row r="84" spans="1:143" ht="84" thickBot="1">
      <c r="A84" s="104">
        <v>57</v>
      </c>
      <c r="B84" s="107" t="s">
        <v>8</v>
      </c>
      <c r="C84" s="104"/>
      <c r="D84" s="104"/>
      <c r="E84" s="104"/>
      <c r="F84" s="104"/>
      <c r="G84" s="104"/>
      <c r="H84" s="104"/>
      <c r="I84" s="109"/>
      <c r="J84" s="109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>
        <v>18</v>
      </c>
      <c r="Z84" s="104"/>
      <c r="AA84" s="108">
        <v>0.5</v>
      </c>
      <c r="AB84" s="104"/>
      <c r="AC84" s="104"/>
      <c r="AD84" s="13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</row>
    <row r="85" spans="1:143" ht="83.25">
      <c r="A85" s="104"/>
      <c r="B85" s="107" t="s">
        <v>36</v>
      </c>
      <c r="C85" s="104">
        <f aca="true" t="shared" si="9" ref="C85:AC85">SUM(C81:C84)</f>
        <v>36</v>
      </c>
      <c r="D85" s="104">
        <f t="shared" si="9"/>
        <v>40</v>
      </c>
      <c r="E85" s="104">
        <f t="shared" si="9"/>
        <v>6</v>
      </c>
      <c r="F85" s="104">
        <f t="shared" si="9"/>
        <v>0</v>
      </c>
      <c r="G85" s="104">
        <f t="shared" si="9"/>
        <v>0</v>
      </c>
      <c r="H85" s="104">
        <f t="shared" si="9"/>
        <v>0</v>
      </c>
      <c r="I85" s="104">
        <f t="shared" si="9"/>
        <v>0</v>
      </c>
      <c r="J85" s="104">
        <f t="shared" si="9"/>
        <v>8.3</v>
      </c>
      <c r="K85" s="104">
        <f t="shared" si="9"/>
        <v>0</v>
      </c>
      <c r="L85" s="104">
        <f t="shared" si="9"/>
        <v>0</v>
      </c>
      <c r="M85" s="104">
        <f t="shared" si="9"/>
        <v>0</v>
      </c>
      <c r="N85" s="104">
        <f t="shared" si="9"/>
        <v>0</v>
      </c>
      <c r="O85" s="104">
        <f t="shared" si="9"/>
        <v>0</v>
      </c>
      <c r="P85" s="104">
        <f t="shared" si="9"/>
        <v>0</v>
      </c>
      <c r="Q85" s="104">
        <f t="shared" si="9"/>
        <v>118</v>
      </c>
      <c r="R85" s="104">
        <f t="shared" si="9"/>
        <v>0</v>
      </c>
      <c r="S85" s="104">
        <f t="shared" si="9"/>
        <v>147</v>
      </c>
      <c r="T85" s="104">
        <f t="shared" si="9"/>
        <v>0</v>
      </c>
      <c r="U85" s="104">
        <f t="shared" si="9"/>
        <v>6</v>
      </c>
      <c r="V85" s="104">
        <f t="shared" si="9"/>
        <v>6</v>
      </c>
      <c r="W85" s="104">
        <f t="shared" si="9"/>
        <v>0</v>
      </c>
      <c r="X85" s="104">
        <f t="shared" si="9"/>
        <v>8</v>
      </c>
      <c r="Y85" s="104">
        <f t="shared" si="9"/>
        <v>31</v>
      </c>
      <c r="Z85" s="104">
        <f t="shared" si="9"/>
        <v>0</v>
      </c>
      <c r="AA85" s="108">
        <f t="shared" si="9"/>
        <v>0.5</v>
      </c>
      <c r="AB85" s="104">
        <f t="shared" si="9"/>
        <v>0</v>
      </c>
      <c r="AC85" s="104">
        <f t="shared" si="9"/>
        <v>0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</row>
    <row r="86" spans="1:143" ht="84" thickBot="1">
      <c r="A86" s="127" t="s">
        <v>10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</row>
    <row r="87" spans="1:143" s="14" customFormat="1" ht="250.5" thickBot="1">
      <c r="A87" s="104">
        <v>27</v>
      </c>
      <c r="B87" s="107" t="s">
        <v>57</v>
      </c>
      <c r="C87" s="104"/>
      <c r="D87" s="104"/>
      <c r="E87" s="104"/>
      <c r="F87" s="104"/>
      <c r="G87" s="104"/>
      <c r="H87" s="104"/>
      <c r="I87" s="104">
        <v>82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8"/>
      <c r="AB87" s="104"/>
      <c r="AC87" s="104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</row>
    <row r="88" spans="1:29" s="11" customFormat="1" ht="166.5">
      <c r="A88" s="104">
        <v>5</v>
      </c>
      <c r="B88" s="107" t="s">
        <v>103</v>
      </c>
      <c r="C88" s="104"/>
      <c r="D88" s="104"/>
      <c r="E88" s="104"/>
      <c r="F88" s="104">
        <v>20</v>
      </c>
      <c r="G88" s="104"/>
      <c r="H88" s="104">
        <v>67</v>
      </c>
      <c r="I88" s="104">
        <v>31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>
        <v>4</v>
      </c>
      <c r="X88" s="104"/>
      <c r="Y88" s="104"/>
      <c r="Z88" s="104"/>
      <c r="AA88" s="108"/>
      <c r="AB88" s="104"/>
      <c r="AC88" s="104"/>
    </row>
    <row r="89" spans="1:30" s="11" customFormat="1" ht="84" thickBot="1">
      <c r="A89" s="104">
        <v>29</v>
      </c>
      <c r="B89" s="107" t="s">
        <v>144</v>
      </c>
      <c r="C89" s="104"/>
      <c r="D89" s="104"/>
      <c r="E89" s="104">
        <v>3</v>
      </c>
      <c r="F89" s="104"/>
      <c r="G89" s="104"/>
      <c r="H89" s="104"/>
      <c r="I89" s="104">
        <v>24</v>
      </c>
      <c r="J89" s="104"/>
      <c r="K89" s="104"/>
      <c r="L89" s="104"/>
      <c r="M89" s="104">
        <v>104</v>
      </c>
      <c r="N89" s="104"/>
      <c r="O89" s="104"/>
      <c r="P89" s="104"/>
      <c r="Q89" s="104"/>
      <c r="R89" s="104"/>
      <c r="S89" s="104"/>
      <c r="T89" s="104"/>
      <c r="U89" s="104"/>
      <c r="V89" s="104"/>
      <c r="W89" s="104">
        <v>6</v>
      </c>
      <c r="X89" s="104"/>
      <c r="Y89" s="104"/>
      <c r="Z89" s="104"/>
      <c r="AA89" s="108"/>
      <c r="AB89" s="104"/>
      <c r="AC89" s="104"/>
      <c r="AD89" s="77"/>
    </row>
    <row r="90" spans="1:30" s="11" customFormat="1" ht="167.25" thickBot="1">
      <c r="A90" s="104">
        <v>16</v>
      </c>
      <c r="B90" s="107" t="s">
        <v>95</v>
      </c>
      <c r="C90" s="104"/>
      <c r="D90" s="104"/>
      <c r="E90" s="104"/>
      <c r="F90" s="104"/>
      <c r="G90" s="104">
        <v>35</v>
      </c>
      <c r="H90" s="104"/>
      <c r="I90" s="104">
        <v>176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>
        <v>13</v>
      </c>
      <c r="W90" s="104"/>
      <c r="X90" s="104"/>
      <c r="Y90" s="104"/>
      <c r="Z90" s="104"/>
      <c r="AA90" s="108"/>
      <c r="AB90" s="104"/>
      <c r="AC90" s="104"/>
      <c r="AD90" s="13"/>
    </row>
    <row r="91" spans="1:143" ht="83.25">
      <c r="A91" s="104">
        <v>17</v>
      </c>
      <c r="B91" s="107" t="s">
        <v>47</v>
      </c>
      <c r="C91" s="104"/>
      <c r="D91" s="104"/>
      <c r="E91" s="104"/>
      <c r="F91" s="104"/>
      <c r="G91" s="104"/>
      <c r="H91" s="104"/>
      <c r="I91" s="104"/>
      <c r="J91" s="104"/>
      <c r="K91" s="104">
        <v>43</v>
      </c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>
        <v>18</v>
      </c>
      <c r="Z91" s="104"/>
      <c r="AA91" s="108"/>
      <c r="AB91" s="104"/>
      <c r="AC91" s="104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</row>
    <row r="92" spans="1:143" ht="83.25">
      <c r="A92" s="104" t="s">
        <v>38</v>
      </c>
      <c r="B92" s="107" t="s">
        <v>35</v>
      </c>
      <c r="C92" s="104">
        <v>85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8"/>
      <c r="AB92" s="104"/>
      <c r="AC92" s="104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</row>
    <row r="93" spans="1:143" ht="83.25">
      <c r="A93" s="104" t="s">
        <v>38</v>
      </c>
      <c r="B93" s="107" t="s">
        <v>9</v>
      </c>
      <c r="C93" s="104"/>
      <c r="D93" s="104">
        <v>40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8"/>
      <c r="AB93" s="104"/>
      <c r="AC93" s="104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</row>
    <row r="94" spans="1:143" ht="80.25" customHeight="1">
      <c r="A94" s="104"/>
      <c r="B94" s="107" t="s">
        <v>36</v>
      </c>
      <c r="C94" s="104">
        <f aca="true" t="shared" si="10" ref="C94:AC94">SUM(C87:C93)</f>
        <v>85</v>
      </c>
      <c r="D94" s="104">
        <f t="shared" si="10"/>
        <v>40</v>
      </c>
      <c r="E94" s="104">
        <f t="shared" si="10"/>
        <v>3</v>
      </c>
      <c r="F94" s="104">
        <f t="shared" si="10"/>
        <v>20</v>
      </c>
      <c r="G94" s="104">
        <f t="shared" si="10"/>
        <v>35</v>
      </c>
      <c r="H94" s="104">
        <f t="shared" si="10"/>
        <v>67</v>
      </c>
      <c r="I94" s="104">
        <f t="shared" si="10"/>
        <v>313</v>
      </c>
      <c r="J94" s="104">
        <f t="shared" si="10"/>
        <v>0</v>
      </c>
      <c r="K94" s="104">
        <f t="shared" si="10"/>
        <v>43</v>
      </c>
      <c r="L94" s="104">
        <f t="shared" si="10"/>
        <v>0</v>
      </c>
      <c r="M94" s="104">
        <f t="shared" si="10"/>
        <v>104</v>
      </c>
      <c r="N94" s="104">
        <f t="shared" si="10"/>
        <v>0</v>
      </c>
      <c r="O94" s="104">
        <f t="shared" si="10"/>
        <v>0</v>
      </c>
      <c r="P94" s="104">
        <f t="shared" si="10"/>
        <v>0</v>
      </c>
      <c r="Q94" s="104">
        <f t="shared" si="10"/>
        <v>0</v>
      </c>
      <c r="R94" s="104">
        <f t="shared" si="10"/>
        <v>0</v>
      </c>
      <c r="S94" s="104">
        <f t="shared" si="10"/>
        <v>0</v>
      </c>
      <c r="T94" s="104">
        <f t="shared" si="10"/>
        <v>0</v>
      </c>
      <c r="U94" s="104">
        <f t="shared" si="10"/>
        <v>0</v>
      </c>
      <c r="V94" s="104">
        <f t="shared" si="10"/>
        <v>13</v>
      </c>
      <c r="W94" s="104">
        <f t="shared" si="10"/>
        <v>10</v>
      </c>
      <c r="X94" s="104">
        <f t="shared" si="10"/>
        <v>0</v>
      </c>
      <c r="Y94" s="104">
        <f t="shared" si="10"/>
        <v>18</v>
      </c>
      <c r="Z94" s="104">
        <f t="shared" si="10"/>
        <v>0</v>
      </c>
      <c r="AA94" s="108">
        <f t="shared" si="10"/>
        <v>0</v>
      </c>
      <c r="AB94" s="104">
        <f t="shared" si="10"/>
        <v>0</v>
      </c>
      <c r="AC94" s="104">
        <f t="shared" si="10"/>
        <v>0</v>
      </c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</row>
    <row r="95" spans="1:143" ht="83.25">
      <c r="A95" s="104"/>
      <c r="B95" s="107" t="s">
        <v>55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8"/>
      <c r="AB95" s="104"/>
      <c r="AC95" s="104">
        <v>4.6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</row>
    <row r="96" spans="1:143" ht="83.25">
      <c r="A96" s="104"/>
      <c r="B96" s="107" t="s">
        <v>11</v>
      </c>
      <c r="C96" s="104">
        <f aca="true" t="shared" si="11" ref="C96:AB96">C85+C94</f>
        <v>121</v>
      </c>
      <c r="D96" s="104">
        <f t="shared" si="11"/>
        <v>80</v>
      </c>
      <c r="E96" s="104">
        <f t="shared" si="11"/>
        <v>9</v>
      </c>
      <c r="F96" s="104">
        <f t="shared" si="11"/>
        <v>20</v>
      </c>
      <c r="G96" s="104">
        <f t="shared" si="11"/>
        <v>35</v>
      </c>
      <c r="H96" s="104">
        <f t="shared" si="11"/>
        <v>67</v>
      </c>
      <c r="I96" s="104">
        <f t="shared" si="11"/>
        <v>313</v>
      </c>
      <c r="J96" s="104">
        <f t="shared" si="11"/>
        <v>8.3</v>
      </c>
      <c r="K96" s="104">
        <f t="shared" si="11"/>
        <v>43</v>
      </c>
      <c r="L96" s="104">
        <f t="shared" si="11"/>
        <v>0</v>
      </c>
      <c r="M96" s="104">
        <f t="shared" si="11"/>
        <v>104</v>
      </c>
      <c r="N96" s="104">
        <f t="shared" si="11"/>
        <v>0</v>
      </c>
      <c r="O96" s="104">
        <f t="shared" si="11"/>
        <v>0</v>
      </c>
      <c r="P96" s="104">
        <f t="shared" si="11"/>
        <v>0</v>
      </c>
      <c r="Q96" s="104">
        <f t="shared" si="11"/>
        <v>118</v>
      </c>
      <c r="R96" s="104">
        <f t="shared" si="11"/>
        <v>0</v>
      </c>
      <c r="S96" s="104">
        <f t="shared" si="11"/>
        <v>147</v>
      </c>
      <c r="T96" s="104">
        <f t="shared" si="11"/>
        <v>0</v>
      </c>
      <c r="U96" s="104">
        <f t="shared" si="11"/>
        <v>6</v>
      </c>
      <c r="V96" s="104">
        <f t="shared" si="11"/>
        <v>19</v>
      </c>
      <c r="W96" s="104">
        <f t="shared" si="11"/>
        <v>10</v>
      </c>
      <c r="X96" s="104">
        <f t="shared" si="11"/>
        <v>8</v>
      </c>
      <c r="Y96" s="104">
        <f t="shared" si="11"/>
        <v>49</v>
      </c>
      <c r="Z96" s="104">
        <f t="shared" si="11"/>
        <v>0</v>
      </c>
      <c r="AA96" s="108">
        <f t="shared" si="11"/>
        <v>0.5</v>
      </c>
      <c r="AB96" s="104">
        <f t="shared" si="11"/>
        <v>0</v>
      </c>
      <c r="AC96" s="104">
        <v>4.6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</row>
    <row r="97" spans="1:143" ht="83.25">
      <c r="A97" s="127" t="s">
        <v>176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</row>
    <row r="98" spans="1:143" ht="83.25">
      <c r="A98" s="127" t="s">
        <v>15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</row>
    <row r="99" spans="1:143" ht="68.25" customHeight="1">
      <c r="A99" s="128" t="s">
        <v>37</v>
      </c>
      <c r="B99" s="127" t="s">
        <v>22</v>
      </c>
      <c r="C99" s="126" t="s">
        <v>68</v>
      </c>
      <c r="D99" s="126" t="s">
        <v>69</v>
      </c>
      <c r="E99" s="126" t="s">
        <v>70</v>
      </c>
      <c r="F99" s="126" t="s">
        <v>71</v>
      </c>
      <c r="G99" s="126" t="s">
        <v>72</v>
      </c>
      <c r="H99" s="126" t="s">
        <v>151</v>
      </c>
      <c r="I99" s="126" t="s">
        <v>152</v>
      </c>
      <c r="J99" s="126" t="s">
        <v>73</v>
      </c>
      <c r="K99" s="126" t="s">
        <v>74</v>
      </c>
      <c r="L99" s="126" t="s">
        <v>97</v>
      </c>
      <c r="M99" s="126" t="s">
        <v>153</v>
      </c>
      <c r="N99" s="126" t="s">
        <v>154</v>
      </c>
      <c r="O99" s="126" t="s">
        <v>155</v>
      </c>
      <c r="P99" s="126" t="s">
        <v>75</v>
      </c>
      <c r="Q99" s="126" t="s">
        <v>76</v>
      </c>
      <c r="R99" s="126" t="s">
        <v>122</v>
      </c>
      <c r="S99" s="126" t="s">
        <v>77</v>
      </c>
      <c r="T99" s="126" t="s">
        <v>78</v>
      </c>
      <c r="U99" s="126" t="s">
        <v>79</v>
      </c>
      <c r="V99" s="126" t="s">
        <v>80</v>
      </c>
      <c r="W99" s="126" t="s">
        <v>81</v>
      </c>
      <c r="X99" s="126" t="s">
        <v>156</v>
      </c>
      <c r="Y99" s="126" t="s">
        <v>82</v>
      </c>
      <c r="Z99" s="126" t="s">
        <v>83</v>
      </c>
      <c r="AA99" s="129" t="s">
        <v>84</v>
      </c>
      <c r="AB99" s="126" t="s">
        <v>123</v>
      </c>
      <c r="AC99" s="126" t="s">
        <v>85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</row>
    <row r="100" spans="1:143" ht="409.5" customHeight="1">
      <c r="A100" s="128"/>
      <c r="B100" s="127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9"/>
      <c r="AB100" s="126"/>
      <c r="AC100" s="126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</row>
    <row r="101" spans="1:143" ht="84" thickBot="1">
      <c r="A101" s="104">
        <v>1</v>
      </c>
      <c r="B101" s="105">
        <v>2</v>
      </c>
      <c r="C101" s="104">
        <v>3</v>
      </c>
      <c r="D101" s="104">
        <v>4</v>
      </c>
      <c r="E101" s="104">
        <v>5</v>
      </c>
      <c r="F101" s="104">
        <v>6</v>
      </c>
      <c r="G101" s="104">
        <v>7</v>
      </c>
      <c r="H101" s="104" t="s">
        <v>54</v>
      </c>
      <c r="I101" s="104">
        <v>9</v>
      </c>
      <c r="J101" s="104">
        <v>10</v>
      </c>
      <c r="K101" s="104">
        <v>11</v>
      </c>
      <c r="L101" s="104">
        <v>12</v>
      </c>
      <c r="M101" s="104">
        <v>13</v>
      </c>
      <c r="N101" s="104">
        <v>14</v>
      </c>
      <c r="O101" s="104">
        <v>15</v>
      </c>
      <c r="P101" s="104">
        <v>16</v>
      </c>
      <c r="Q101" s="104">
        <v>17</v>
      </c>
      <c r="R101" s="104">
        <v>18</v>
      </c>
      <c r="S101" s="104">
        <v>19</v>
      </c>
      <c r="T101" s="104">
        <v>20</v>
      </c>
      <c r="U101" s="104">
        <v>21</v>
      </c>
      <c r="V101" s="104">
        <v>22</v>
      </c>
      <c r="W101" s="104">
        <v>23</v>
      </c>
      <c r="X101" s="104">
        <v>24</v>
      </c>
      <c r="Y101" s="104">
        <v>25</v>
      </c>
      <c r="Z101" s="104">
        <v>26</v>
      </c>
      <c r="AA101" s="105">
        <v>27</v>
      </c>
      <c r="AB101" s="104">
        <v>28</v>
      </c>
      <c r="AC101" s="104">
        <v>30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</row>
    <row r="102" spans="1:143" s="14" customFormat="1" ht="84" thickBot="1">
      <c r="A102" s="127" t="s">
        <v>7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</row>
    <row r="103" spans="1:143" ht="84" thickBot="1">
      <c r="A103" s="104">
        <v>21</v>
      </c>
      <c r="B103" s="107" t="s">
        <v>119</v>
      </c>
      <c r="C103" s="104"/>
      <c r="D103" s="104"/>
      <c r="E103" s="104"/>
      <c r="F103" s="104">
        <v>12</v>
      </c>
      <c r="G103" s="104"/>
      <c r="H103" s="104"/>
      <c r="I103" s="104"/>
      <c r="J103" s="104"/>
      <c r="K103" s="104"/>
      <c r="L103" s="104"/>
      <c r="M103" s="104"/>
      <c r="N103" s="104"/>
      <c r="O103" s="106"/>
      <c r="P103" s="104"/>
      <c r="Q103" s="104">
        <v>184</v>
      </c>
      <c r="R103" s="104"/>
      <c r="S103" s="104"/>
      <c r="T103" s="104"/>
      <c r="U103" s="104"/>
      <c r="V103" s="104">
        <v>1.3</v>
      </c>
      <c r="W103" s="104"/>
      <c r="X103" s="104"/>
      <c r="Y103" s="104">
        <v>2</v>
      </c>
      <c r="Z103" s="104"/>
      <c r="AA103" s="108"/>
      <c r="AB103" s="104"/>
      <c r="AC103" s="104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</row>
    <row r="104" spans="1:143" ht="167.25" thickBot="1">
      <c r="A104" s="104">
        <v>2</v>
      </c>
      <c r="B104" s="107" t="s">
        <v>98</v>
      </c>
      <c r="C104" s="104"/>
      <c r="D104" s="104"/>
      <c r="E104" s="104"/>
      <c r="F104" s="104"/>
      <c r="G104" s="104"/>
      <c r="H104" s="104"/>
      <c r="I104" s="109"/>
      <c r="J104" s="109"/>
      <c r="K104" s="104"/>
      <c r="L104" s="104"/>
      <c r="M104" s="104"/>
      <c r="N104" s="104"/>
      <c r="O104" s="104"/>
      <c r="P104" s="104"/>
      <c r="Q104" s="104">
        <v>180</v>
      </c>
      <c r="R104" s="104"/>
      <c r="S104" s="104"/>
      <c r="T104" s="104"/>
      <c r="U104" s="104"/>
      <c r="V104" s="104"/>
      <c r="W104" s="104"/>
      <c r="X104" s="104"/>
      <c r="Y104" s="104">
        <v>18</v>
      </c>
      <c r="Z104" s="104"/>
      <c r="AA104" s="108"/>
      <c r="AB104" s="104">
        <v>2</v>
      </c>
      <c r="AC104" s="104"/>
      <c r="AD104" s="69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</row>
    <row r="105" spans="1:143" ht="84" thickBot="1">
      <c r="A105" s="104" t="s">
        <v>38</v>
      </c>
      <c r="B105" s="107" t="s">
        <v>9</v>
      </c>
      <c r="C105" s="104"/>
      <c r="D105" s="104">
        <v>40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8"/>
      <c r="AB105" s="104"/>
      <c r="AC105" s="104"/>
      <c r="AD105" s="68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</row>
    <row r="106" spans="1:143" ht="167.25" thickBot="1">
      <c r="A106" s="104" t="s">
        <v>38</v>
      </c>
      <c r="B106" s="107" t="s">
        <v>96</v>
      </c>
      <c r="C106" s="104">
        <v>40</v>
      </c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8"/>
      <c r="AB106" s="104"/>
      <c r="AC106" s="104"/>
      <c r="AD106" s="68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</row>
    <row r="107" spans="1:143" ht="84" thickBot="1">
      <c r="A107" s="104">
        <v>70</v>
      </c>
      <c r="B107" s="107" t="s">
        <v>91</v>
      </c>
      <c r="C107" s="104"/>
      <c r="D107" s="104"/>
      <c r="E107" s="104"/>
      <c r="F107" s="104"/>
      <c r="G107" s="104"/>
      <c r="H107" s="104"/>
      <c r="I107" s="109"/>
      <c r="J107" s="109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>
        <v>20</v>
      </c>
      <c r="U107" s="104"/>
      <c r="V107" s="104"/>
      <c r="W107" s="104"/>
      <c r="X107" s="104"/>
      <c r="Y107" s="104"/>
      <c r="Z107" s="104"/>
      <c r="AA107" s="108"/>
      <c r="AB107" s="104"/>
      <c r="AC107" s="104"/>
      <c r="AD107" s="68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</row>
    <row r="108" spans="1:30" s="14" customFormat="1" ht="167.25" thickBot="1">
      <c r="A108" s="104" t="s">
        <v>38</v>
      </c>
      <c r="B108" s="107" t="s">
        <v>107</v>
      </c>
      <c r="C108" s="104"/>
      <c r="D108" s="104"/>
      <c r="E108" s="104"/>
      <c r="F108" s="104"/>
      <c r="G108" s="104"/>
      <c r="H108" s="104"/>
      <c r="I108" s="104"/>
      <c r="J108" s="109">
        <v>120</v>
      </c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8"/>
      <c r="AB108" s="104"/>
      <c r="AC108" s="104"/>
      <c r="AD108" s="62"/>
    </row>
    <row r="109" spans="1:143" ht="84" thickBot="1">
      <c r="A109" s="104"/>
      <c r="B109" s="107" t="s">
        <v>36</v>
      </c>
      <c r="C109" s="104">
        <f aca="true" t="shared" si="12" ref="C109:AC109">SUM(C103:C108)</f>
        <v>40</v>
      </c>
      <c r="D109" s="104">
        <f t="shared" si="12"/>
        <v>40</v>
      </c>
      <c r="E109" s="104">
        <f t="shared" si="12"/>
        <v>0</v>
      </c>
      <c r="F109" s="104">
        <f t="shared" si="12"/>
        <v>12</v>
      </c>
      <c r="G109" s="104">
        <f t="shared" si="12"/>
        <v>0</v>
      </c>
      <c r="H109" s="104">
        <f t="shared" si="12"/>
        <v>0</v>
      </c>
      <c r="I109" s="104">
        <f t="shared" si="12"/>
        <v>0</v>
      </c>
      <c r="J109" s="104">
        <f t="shared" si="12"/>
        <v>120</v>
      </c>
      <c r="K109" s="104">
        <f t="shared" si="12"/>
        <v>0</v>
      </c>
      <c r="L109" s="104">
        <f t="shared" si="12"/>
        <v>0</v>
      </c>
      <c r="M109" s="104">
        <f t="shared" si="12"/>
        <v>0</v>
      </c>
      <c r="N109" s="104">
        <f t="shared" si="12"/>
        <v>0</v>
      </c>
      <c r="O109" s="104">
        <f t="shared" si="12"/>
        <v>0</v>
      </c>
      <c r="P109" s="104">
        <f t="shared" si="12"/>
        <v>0</v>
      </c>
      <c r="Q109" s="104">
        <f t="shared" si="12"/>
        <v>364</v>
      </c>
      <c r="R109" s="104">
        <f t="shared" si="12"/>
        <v>0</v>
      </c>
      <c r="S109" s="104">
        <f t="shared" si="12"/>
        <v>0</v>
      </c>
      <c r="T109" s="104">
        <f t="shared" si="12"/>
        <v>20</v>
      </c>
      <c r="U109" s="104">
        <f t="shared" si="12"/>
        <v>0</v>
      </c>
      <c r="V109" s="104">
        <f t="shared" si="12"/>
        <v>1.3</v>
      </c>
      <c r="W109" s="104">
        <f t="shared" si="12"/>
        <v>0</v>
      </c>
      <c r="X109" s="104">
        <f t="shared" si="12"/>
        <v>0</v>
      </c>
      <c r="Y109" s="104">
        <f t="shared" si="12"/>
        <v>20</v>
      </c>
      <c r="Z109" s="104">
        <f t="shared" si="12"/>
        <v>0</v>
      </c>
      <c r="AA109" s="108">
        <f t="shared" si="12"/>
        <v>0</v>
      </c>
      <c r="AB109" s="104">
        <f t="shared" si="12"/>
        <v>2</v>
      </c>
      <c r="AC109" s="104">
        <f t="shared" si="12"/>
        <v>0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</row>
    <row r="110" spans="1:143" s="14" customFormat="1" ht="84" thickBot="1">
      <c r="A110" s="127" t="s">
        <v>10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</row>
    <row r="111" spans="1:143" ht="166.5">
      <c r="A111" s="104">
        <v>44</v>
      </c>
      <c r="B111" s="107" t="s">
        <v>162</v>
      </c>
      <c r="C111" s="104"/>
      <c r="D111" s="104"/>
      <c r="E111" s="104"/>
      <c r="F111" s="104"/>
      <c r="G111" s="104"/>
      <c r="H111" s="104"/>
      <c r="I111" s="104">
        <v>82</v>
      </c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>
        <v>5</v>
      </c>
      <c r="X111" s="104"/>
      <c r="Y111" s="104"/>
      <c r="Z111" s="104"/>
      <c r="AA111" s="108"/>
      <c r="AB111" s="104"/>
      <c r="AC111" s="104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</row>
    <row r="112" spans="1:143" ht="167.25" thickBot="1">
      <c r="A112" s="104">
        <v>40</v>
      </c>
      <c r="B112" s="107" t="s">
        <v>104</v>
      </c>
      <c r="C112" s="104"/>
      <c r="D112" s="104"/>
      <c r="E112" s="104"/>
      <c r="F112" s="104"/>
      <c r="G112" s="104">
        <v>10</v>
      </c>
      <c r="H112" s="104">
        <v>100</v>
      </c>
      <c r="I112" s="104">
        <v>24.5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>
        <v>4</v>
      </c>
      <c r="W112" s="104"/>
      <c r="X112" s="104"/>
      <c r="Y112" s="104"/>
      <c r="Z112" s="104"/>
      <c r="AA112" s="108"/>
      <c r="AB112" s="104"/>
      <c r="AC112" s="104"/>
      <c r="AD112" s="58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</row>
    <row r="113" spans="1:143" ht="167.25" thickBot="1">
      <c r="A113" s="104">
        <v>14</v>
      </c>
      <c r="B113" s="107" t="s">
        <v>106</v>
      </c>
      <c r="C113" s="104">
        <v>23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>
        <v>185</v>
      </c>
      <c r="O113" s="104"/>
      <c r="P113" s="104"/>
      <c r="Q113" s="104"/>
      <c r="R113" s="104"/>
      <c r="S113" s="104"/>
      <c r="T113" s="104"/>
      <c r="U113" s="104"/>
      <c r="V113" s="104">
        <v>10</v>
      </c>
      <c r="W113" s="104"/>
      <c r="X113" s="104"/>
      <c r="Y113" s="104"/>
      <c r="Z113" s="104"/>
      <c r="AA113" s="108"/>
      <c r="AB113" s="104"/>
      <c r="AC113" s="104"/>
      <c r="AD113" s="13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</row>
    <row r="114" spans="1:143" ht="84" thickBot="1">
      <c r="A114" s="104">
        <v>71</v>
      </c>
      <c r="B114" s="107" t="s">
        <v>39</v>
      </c>
      <c r="C114" s="104"/>
      <c r="D114" s="104"/>
      <c r="E114" s="104">
        <v>2.5</v>
      </c>
      <c r="F114" s="104"/>
      <c r="G114" s="104"/>
      <c r="H114" s="104"/>
      <c r="I114" s="104">
        <v>277.5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>
        <v>6</v>
      </c>
      <c r="X114" s="104"/>
      <c r="Y114" s="104">
        <v>1</v>
      </c>
      <c r="Z114" s="104"/>
      <c r="AA114" s="108"/>
      <c r="AB114" s="104"/>
      <c r="AC114" s="104"/>
      <c r="AD114" s="13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</row>
    <row r="115" spans="1:143" ht="84" thickBot="1">
      <c r="A115" s="104">
        <v>25</v>
      </c>
      <c r="B115" s="107" t="s">
        <v>44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>
        <v>200</v>
      </c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8"/>
      <c r="AB115" s="104"/>
      <c r="AC115" s="104"/>
      <c r="AD115" s="13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</row>
    <row r="116" spans="1:143" ht="83.25">
      <c r="A116" s="104" t="s">
        <v>38</v>
      </c>
      <c r="B116" s="107" t="s">
        <v>35</v>
      </c>
      <c r="C116" s="104">
        <v>85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8"/>
      <c r="AB116" s="104"/>
      <c r="AC116" s="104"/>
      <c r="AD116" s="59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</row>
    <row r="117" spans="1:143" ht="83.25">
      <c r="A117" s="104" t="s">
        <v>38</v>
      </c>
      <c r="B117" s="107" t="s">
        <v>9</v>
      </c>
      <c r="C117" s="104"/>
      <c r="D117" s="104">
        <v>40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8"/>
      <c r="AB117" s="104"/>
      <c r="AC117" s="104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</row>
    <row r="118" spans="1:143" ht="83.25">
      <c r="A118" s="104"/>
      <c r="B118" s="107" t="s">
        <v>36</v>
      </c>
      <c r="C118" s="104">
        <f aca="true" t="shared" si="13" ref="C118:AC118">SUM(C111:C117)</f>
        <v>108</v>
      </c>
      <c r="D118" s="104">
        <f t="shared" si="13"/>
        <v>40</v>
      </c>
      <c r="E118" s="104">
        <f t="shared" si="13"/>
        <v>2.5</v>
      </c>
      <c r="F118" s="104">
        <f t="shared" si="13"/>
        <v>0</v>
      </c>
      <c r="G118" s="104">
        <f t="shared" si="13"/>
        <v>10</v>
      </c>
      <c r="H118" s="104">
        <f t="shared" si="13"/>
        <v>100</v>
      </c>
      <c r="I118" s="104">
        <f t="shared" si="13"/>
        <v>384</v>
      </c>
      <c r="J118" s="104">
        <f t="shared" si="13"/>
        <v>0</v>
      </c>
      <c r="K118" s="104">
        <f t="shared" si="13"/>
        <v>0</v>
      </c>
      <c r="L118" s="104">
        <f t="shared" si="13"/>
        <v>200</v>
      </c>
      <c r="M118" s="104">
        <f t="shared" si="13"/>
        <v>0</v>
      </c>
      <c r="N118" s="104">
        <f t="shared" si="13"/>
        <v>185</v>
      </c>
      <c r="O118" s="104">
        <f t="shared" si="13"/>
        <v>0</v>
      </c>
      <c r="P118" s="104">
        <f t="shared" si="13"/>
        <v>0</v>
      </c>
      <c r="Q118" s="104">
        <f t="shared" si="13"/>
        <v>0</v>
      </c>
      <c r="R118" s="104">
        <f t="shared" si="13"/>
        <v>0</v>
      </c>
      <c r="S118" s="104">
        <f t="shared" si="13"/>
        <v>0</v>
      </c>
      <c r="T118" s="104">
        <f t="shared" si="13"/>
        <v>0</v>
      </c>
      <c r="U118" s="104">
        <f t="shared" si="13"/>
        <v>0</v>
      </c>
      <c r="V118" s="104">
        <f t="shared" si="13"/>
        <v>14</v>
      </c>
      <c r="W118" s="104">
        <f t="shared" si="13"/>
        <v>11</v>
      </c>
      <c r="X118" s="104">
        <f t="shared" si="13"/>
        <v>0</v>
      </c>
      <c r="Y118" s="104">
        <f t="shared" si="13"/>
        <v>1</v>
      </c>
      <c r="Z118" s="104">
        <f t="shared" si="13"/>
        <v>0</v>
      </c>
      <c r="AA118" s="108">
        <f t="shared" si="13"/>
        <v>0</v>
      </c>
      <c r="AB118" s="104">
        <f t="shared" si="13"/>
        <v>0</v>
      </c>
      <c r="AC118" s="104">
        <f t="shared" si="13"/>
        <v>0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</row>
    <row r="119" spans="1:143" ht="84" thickBot="1">
      <c r="A119" s="104"/>
      <c r="B119" s="107" t="s">
        <v>55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8"/>
      <c r="AB119" s="104"/>
      <c r="AC119" s="104">
        <v>4.6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</row>
    <row r="120" spans="1:143" s="14" customFormat="1" ht="84" thickBot="1">
      <c r="A120" s="104"/>
      <c r="B120" s="107" t="s">
        <v>11</v>
      </c>
      <c r="C120" s="104">
        <f aca="true" t="shared" si="14" ref="C120:AB120">C109+C118</f>
        <v>148</v>
      </c>
      <c r="D120" s="104">
        <f t="shared" si="14"/>
        <v>80</v>
      </c>
      <c r="E120" s="104">
        <f t="shared" si="14"/>
        <v>2.5</v>
      </c>
      <c r="F120" s="104">
        <f t="shared" si="14"/>
        <v>12</v>
      </c>
      <c r="G120" s="104">
        <f t="shared" si="14"/>
        <v>10</v>
      </c>
      <c r="H120" s="104">
        <f t="shared" si="14"/>
        <v>100</v>
      </c>
      <c r="I120" s="104">
        <f t="shared" si="14"/>
        <v>384</v>
      </c>
      <c r="J120" s="104">
        <f t="shared" si="14"/>
        <v>120</v>
      </c>
      <c r="K120" s="104">
        <f t="shared" si="14"/>
        <v>0</v>
      </c>
      <c r="L120" s="104">
        <f t="shared" si="14"/>
        <v>200</v>
      </c>
      <c r="M120" s="104">
        <f t="shared" si="14"/>
        <v>0</v>
      </c>
      <c r="N120" s="104">
        <f t="shared" si="14"/>
        <v>185</v>
      </c>
      <c r="O120" s="104">
        <f t="shared" si="14"/>
        <v>0</v>
      </c>
      <c r="P120" s="104">
        <f t="shared" si="14"/>
        <v>0</v>
      </c>
      <c r="Q120" s="104">
        <f t="shared" si="14"/>
        <v>364</v>
      </c>
      <c r="R120" s="104">
        <f t="shared" si="14"/>
        <v>0</v>
      </c>
      <c r="S120" s="104">
        <f t="shared" si="14"/>
        <v>0</v>
      </c>
      <c r="T120" s="104">
        <f t="shared" si="14"/>
        <v>20</v>
      </c>
      <c r="U120" s="104">
        <f t="shared" si="14"/>
        <v>0</v>
      </c>
      <c r="V120" s="104">
        <f t="shared" si="14"/>
        <v>15.3</v>
      </c>
      <c r="W120" s="104">
        <f t="shared" si="14"/>
        <v>11</v>
      </c>
      <c r="X120" s="104">
        <f t="shared" si="14"/>
        <v>0</v>
      </c>
      <c r="Y120" s="104">
        <f t="shared" si="14"/>
        <v>21</v>
      </c>
      <c r="Z120" s="104">
        <f t="shared" si="14"/>
        <v>0</v>
      </c>
      <c r="AA120" s="108">
        <f t="shared" si="14"/>
        <v>0</v>
      </c>
      <c r="AB120" s="104">
        <f t="shared" si="14"/>
        <v>2</v>
      </c>
      <c r="AC120" s="104">
        <v>4.6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</row>
    <row r="121" spans="1:143" s="12" customFormat="1" ht="83.25">
      <c r="A121" s="127" t="s">
        <v>176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</row>
    <row r="122" spans="1:143" s="63" customFormat="1" ht="84" thickBot="1">
      <c r="A122" s="127" t="s">
        <v>17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</row>
    <row r="123" spans="1:143" ht="68.25" customHeight="1">
      <c r="A123" s="128" t="s">
        <v>37</v>
      </c>
      <c r="B123" s="127" t="s">
        <v>22</v>
      </c>
      <c r="C123" s="126" t="s">
        <v>68</v>
      </c>
      <c r="D123" s="126" t="s">
        <v>69</v>
      </c>
      <c r="E123" s="126" t="s">
        <v>70</v>
      </c>
      <c r="F123" s="126" t="s">
        <v>71</v>
      </c>
      <c r="G123" s="126" t="s">
        <v>72</v>
      </c>
      <c r="H123" s="126" t="s">
        <v>151</v>
      </c>
      <c r="I123" s="126" t="s">
        <v>152</v>
      </c>
      <c r="J123" s="126" t="s">
        <v>73</v>
      </c>
      <c r="K123" s="126" t="s">
        <v>74</v>
      </c>
      <c r="L123" s="126" t="s">
        <v>97</v>
      </c>
      <c r="M123" s="126" t="s">
        <v>153</v>
      </c>
      <c r="N123" s="126" t="s">
        <v>154</v>
      </c>
      <c r="O123" s="126" t="s">
        <v>155</v>
      </c>
      <c r="P123" s="126" t="s">
        <v>75</v>
      </c>
      <c r="Q123" s="126" t="s">
        <v>76</v>
      </c>
      <c r="R123" s="126" t="s">
        <v>122</v>
      </c>
      <c r="S123" s="126" t="s">
        <v>77</v>
      </c>
      <c r="T123" s="126" t="s">
        <v>78</v>
      </c>
      <c r="U123" s="126" t="s">
        <v>79</v>
      </c>
      <c r="V123" s="126" t="s">
        <v>80</v>
      </c>
      <c r="W123" s="126" t="s">
        <v>81</v>
      </c>
      <c r="X123" s="126" t="s">
        <v>156</v>
      </c>
      <c r="Y123" s="126" t="s">
        <v>82</v>
      </c>
      <c r="Z123" s="126" t="s">
        <v>83</v>
      </c>
      <c r="AA123" s="129" t="s">
        <v>84</v>
      </c>
      <c r="AB123" s="126" t="s">
        <v>123</v>
      </c>
      <c r="AC123" s="126" t="s">
        <v>85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</row>
    <row r="124" spans="1:143" ht="381" customHeight="1">
      <c r="A124" s="128"/>
      <c r="B124" s="127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9"/>
      <c r="AB124" s="126"/>
      <c r="AC124" s="126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</row>
    <row r="125" spans="1:143" ht="83.25">
      <c r="A125" s="104">
        <v>1</v>
      </c>
      <c r="B125" s="105">
        <v>2</v>
      </c>
      <c r="C125" s="104">
        <v>3</v>
      </c>
      <c r="D125" s="104">
        <v>4</v>
      </c>
      <c r="E125" s="104">
        <v>5</v>
      </c>
      <c r="F125" s="104">
        <v>6</v>
      </c>
      <c r="G125" s="104">
        <v>7</v>
      </c>
      <c r="H125" s="104" t="s">
        <v>54</v>
      </c>
      <c r="I125" s="104">
        <v>9</v>
      </c>
      <c r="J125" s="104">
        <v>10</v>
      </c>
      <c r="K125" s="104">
        <v>11</v>
      </c>
      <c r="L125" s="104">
        <v>12</v>
      </c>
      <c r="M125" s="104">
        <v>13</v>
      </c>
      <c r="N125" s="104">
        <v>14</v>
      </c>
      <c r="O125" s="104">
        <v>15</v>
      </c>
      <c r="P125" s="104">
        <v>16</v>
      </c>
      <c r="Q125" s="104">
        <v>17</v>
      </c>
      <c r="R125" s="104">
        <v>18</v>
      </c>
      <c r="S125" s="104">
        <v>19</v>
      </c>
      <c r="T125" s="104">
        <v>20</v>
      </c>
      <c r="U125" s="104">
        <v>21</v>
      </c>
      <c r="V125" s="104">
        <v>22</v>
      </c>
      <c r="W125" s="104">
        <v>23</v>
      </c>
      <c r="X125" s="104">
        <v>24</v>
      </c>
      <c r="Y125" s="104">
        <v>25</v>
      </c>
      <c r="Z125" s="104">
        <v>26</v>
      </c>
      <c r="AA125" s="105">
        <v>27</v>
      </c>
      <c r="AB125" s="104">
        <v>28</v>
      </c>
      <c r="AC125" s="104">
        <v>30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</row>
    <row r="126" spans="1:143" ht="84" thickBot="1">
      <c r="A126" s="127" t="s">
        <v>7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</row>
    <row r="127" spans="1:143" ht="167.25" thickBot="1">
      <c r="A127" s="104">
        <v>26.43</v>
      </c>
      <c r="B127" s="107" t="s">
        <v>142</v>
      </c>
      <c r="C127" s="104"/>
      <c r="D127" s="104"/>
      <c r="E127" s="104"/>
      <c r="F127" s="104">
        <v>30</v>
      </c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>
        <v>147</v>
      </c>
      <c r="R127" s="104"/>
      <c r="S127" s="104"/>
      <c r="T127" s="104"/>
      <c r="U127" s="104"/>
      <c r="V127" s="104">
        <v>6</v>
      </c>
      <c r="W127" s="104"/>
      <c r="X127" s="104"/>
      <c r="Y127" s="104">
        <v>5</v>
      </c>
      <c r="Z127" s="104"/>
      <c r="AA127" s="108"/>
      <c r="AB127" s="104"/>
      <c r="AC127" s="104"/>
      <c r="AD127" s="13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</row>
    <row r="128" spans="1:143" ht="167.25" thickBot="1">
      <c r="A128" s="104">
        <v>2</v>
      </c>
      <c r="B128" s="107" t="s">
        <v>98</v>
      </c>
      <c r="C128" s="104"/>
      <c r="D128" s="104"/>
      <c r="E128" s="104"/>
      <c r="F128" s="104"/>
      <c r="G128" s="104"/>
      <c r="H128" s="104"/>
      <c r="I128" s="109"/>
      <c r="J128" s="109"/>
      <c r="K128" s="104"/>
      <c r="L128" s="104"/>
      <c r="M128" s="104"/>
      <c r="N128" s="104"/>
      <c r="O128" s="104"/>
      <c r="P128" s="104"/>
      <c r="Q128" s="104">
        <v>180</v>
      </c>
      <c r="R128" s="104"/>
      <c r="S128" s="104"/>
      <c r="T128" s="104"/>
      <c r="U128" s="104"/>
      <c r="V128" s="104"/>
      <c r="W128" s="104"/>
      <c r="X128" s="104"/>
      <c r="Y128" s="104">
        <v>18</v>
      </c>
      <c r="Z128" s="104"/>
      <c r="AA128" s="108"/>
      <c r="AB128" s="104">
        <v>2</v>
      </c>
      <c r="AC128" s="104"/>
      <c r="AD128" s="13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</row>
    <row r="129" spans="1:143" ht="83.25">
      <c r="A129" s="104">
        <v>70</v>
      </c>
      <c r="B129" s="107" t="s">
        <v>91</v>
      </c>
      <c r="C129" s="104"/>
      <c r="D129" s="104"/>
      <c r="E129" s="104"/>
      <c r="F129" s="104"/>
      <c r="G129" s="104"/>
      <c r="H129" s="104"/>
      <c r="I129" s="109"/>
      <c r="J129" s="109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>
        <v>20</v>
      </c>
      <c r="U129" s="104"/>
      <c r="V129" s="104"/>
      <c r="W129" s="104"/>
      <c r="X129" s="104"/>
      <c r="Y129" s="104"/>
      <c r="Z129" s="104"/>
      <c r="AA129" s="108"/>
      <c r="AB129" s="104"/>
      <c r="AC129" s="104"/>
      <c r="AD129" s="59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</row>
    <row r="130" spans="1:143" ht="83.25">
      <c r="A130" s="104" t="s">
        <v>38</v>
      </c>
      <c r="B130" s="107" t="s">
        <v>9</v>
      </c>
      <c r="C130" s="104"/>
      <c r="D130" s="104">
        <v>40</v>
      </c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8"/>
      <c r="AB130" s="104"/>
      <c r="AC130" s="104"/>
      <c r="AD130" s="59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</row>
    <row r="131" spans="1:143" ht="167.25" thickBot="1">
      <c r="A131" s="104" t="s">
        <v>38</v>
      </c>
      <c r="B131" s="107" t="s">
        <v>96</v>
      </c>
      <c r="C131" s="104">
        <v>40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8"/>
      <c r="AB131" s="104"/>
      <c r="AC131" s="104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</row>
    <row r="132" spans="1:143" ht="167.25" thickBot="1">
      <c r="A132" s="104" t="s">
        <v>38</v>
      </c>
      <c r="B132" s="107" t="s">
        <v>107</v>
      </c>
      <c r="C132" s="104"/>
      <c r="D132" s="104"/>
      <c r="E132" s="104"/>
      <c r="F132" s="104"/>
      <c r="G132" s="104"/>
      <c r="H132" s="104"/>
      <c r="I132" s="104"/>
      <c r="J132" s="109">
        <v>140</v>
      </c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8"/>
      <c r="AB132" s="104"/>
      <c r="AC132" s="104"/>
      <c r="AD132" s="13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</row>
    <row r="133" spans="1:143" ht="84" thickBot="1">
      <c r="A133" s="104"/>
      <c r="B133" s="107" t="s">
        <v>36</v>
      </c>
      <c r="C133" s="104">
        <f aca="true" t="shared" si="15" ref="C133:AC133">SUM(C127:C132)</f>
        <v>40</v>
      </c>
      <c r="D133" s="104">
        <f t="shared" si="15"/>
        <v>40</v>
      </c>
      <c r="E133" s="104">
        <f t="shared" si="15"/>
        <v>0</v>
      </c>
      <c r="F133" s="104">
        <f t="shared" si="15"/>
        <v>30</v>
      </c>
      <c r="G133" s="104">
        <f t="shared" si="15"/>
        <v>0</v>
      </c>
      <c r="H133" s="104">
        <f t="shared" si="15"/>
        <v>0</v>
      </c>
      <c r="I133" s="104">
        <f t="shared" si="15"/>
        <v>0</v>
      </c>
      <c r="J133" s="104">
        <f t="shared" si="15"/>
        <v>140</v>
      </c>
      <c r="K133" s="104">
        <f t="shared" si="15"/>
        <v>0</v>
      </c>
      <c r="L133" s="104">
        <f t="shared" si="15"/>
        <v>0</v>
      </c>
      <c r="M133" s="104">
        <f t="shared" si="15"/>
        <v>0</v>
      </c>
      <c r="N133" s="104">
        <f t="shared" si="15"/>
        <v>0</v>
      </c>
      <c r="O133" s="104">
        <f t="shared" si="15"/>
        <v>0</v>
      </c>
      <c r="P133" s="104">
        <f t="shared" si="15"/>
        <v>0</v>
      </c>
      <c r="Q133" s="104">
        <f t="shared" si="15"/>
        <v>327</v>
      </c>
      <c r="R133" s="104">
        <f t="shared" si="15"/>
        <v>0</v>
      </c>
      <c r="S133" s="104">
        <f t="shared" si="15"/>
        <v>0</v>
      </c>
      <c r="T133" s="104">
        <f t="shared" si="15"/>
        <v>20</v>
      </c>
      <c r="U133" s="104">
        <f t="shared" si="15"/>
        <v>0</v>
      </c>
      <c r="V133" s="104">
        <f t="shared" si="15"/>
        <v>6</v>
      </c>
      <c r="W133" s="104">
        <f t="shared" si="15"/>
        <v>0</v>
      </c>
      <c r="X133" s="104">
        <f t="shared" si="15"/>
        <v>0</v>
      </c>
      <c r="Y133" s="104">
        <f t="shared" si="15"/>
        <v>23</v>
      </c>
      <c r="Z133" s="104">
        <f t="shared" si="15"/>
        <v>0</v>
      </c>
      <c r="AA133" s="108">
        <f t="shared" si="15"/>
        <v>0</v>
      </c>
      <c r="AB133" s="104">
        <f t="shared" si="15"/>
        <v>2</v>
      </c>
      <c r="AC133" s="104">
        <f t="shared" si="15"/>
        <v>0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</row>
    <row r="134" spans="1:143" s="14" customFormat="1" ht="84" thickBot="1">
      <c r="A134" s="127" t="s">
        <v>10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</row>
    <row r="135" spans="1:143" ht="84" thickBot="1">
      <c r="A135" s="104">
        <v>67</v>
      </c>
      <c r="B135" s="107" t="s">
        <v>117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>
        <v>62</v>
      </c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8"/>
      <c r="AB135" s="104"/>
      <c r="AC135" s="104"/>
      <c r="AD135" s="59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</row>
    <row r="136" spans="1:143" ht="250.5" thickBot="1">
      <c r="A136" s="104">
        <v>28</v>
      </c>
      <c r="B136" s="107" t="s">
        <v>105</v>
      </c>
      <c r="C136" s="104"/>
      <c r="D136" s="104"/>
      <c r="E136" s="104"/>
      <c r="F136" s="104">
        <v>5</v>
      </c>
      <c r="G136" s="104"/>
      <c r="H136" s="104">
        <v>100</v>
      </c>
      <c r="I136" s="104">
        <v>44.5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>
        <v>5</v>
      </c>
      <c r="V136" s="104">
        <v>4</v>
      </c>
      <c r="W136" s="104"/>
      <c r="X136" s="104"/>
      <c r="Y136" s="104"/>
      <c r="Z136" s="104"/>
      <c r="AA136" s="108"/>
      <c r="AB136" s="104"/>
      <c r="AC136" s="104"/>
      <c r="AD136" s="13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</row>
    <row r="137" spans="1:143" ht="166.5">
      <c r="A137" s="104">
        <v>66.61</v>
      </c>
      <c r="B137" s="107" t="s">
        <v>143</v>
      </c>
      <c r="C137" s="104"/>
      <c r="D137" s="104"/>
      <c r="E137" s="104"/>
      <c r="F137" s="104"/>
      <c r="G137" s="104"/>
      <c r="H137" s="104">
        <v>133</v>
      </c>
      <c r="I137" s="104">
        <v>25</v>
      </c>
      <c r="J137" s="104"/>
      <c r="K137" s="104"/>
      <c r="L137" s="104"/>
      <c r="M137" s="104">
        <v>113</v>
      </c>
      <c r="N137" s="104"/>
      <c r="O137" s="104"/>
      <c r="P137" s="104"/>
      <c r="Q137" s="104"/>
      <c r="R137" s="104"/>
      <c r="S137" s="104"/>
      <c r="T137" s="104"/>
      <c r="U137" s="104"/>
      <c r="V137" s="104"/>
      <c r="W137" s="104">
        <v>7</v>
      </c>
      <c r="X137" s="104"/>
      <c r="Y137" s="104"/>
      <c r="Z137" s="104"/>
      <c r="AA137" s="108"/>
      <c r="AB137" s="104"/>
      <c r="AC137" s="104"/>
      <c r="AD137" s="59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</row>
    <row r="138" spans="1:143" s="79" customFormat="1" ht="166.5">
      <c r="A138" s="124">
        <v>17</v>
      </c>
      <c r="B138" s="107" t="s">
        <v>47</v>
      </c>
      <c r="C138" s="124"/>
      <c r="D138" s="124"/>
      <c r="E138" s="124"/>
      <c r="F138" s="124"/>
      <c r="G138" s="124"/>
      <c r="H138" s="124"/>
      <c r="I138" s="124"/>
      <c r="J138" s="124"/>
      <c r="K138" s="124">
        <v>43</v>
      </c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>
        <v>18</v>
      </c>
      <c r="Z138" s="124"/>
      <c r="AA138" s="125"/>
      <c r="AB138" s="124"/>
      <c r="AC138" s="12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ht="83.25">
      <c r="A139" s="104" t="s">
        <v>38</v>
      </c>
      <c r="B139" s="107" t="s">
        <v>35</v>
      </c>
      <c r="C139" s="104">
        <v>85</v>
      </c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8"/>
      <c r="AB139" s="104"/>
      <c r="AC139" s="104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</row>
    <row r="140" spans="1:143" ht="83.25">
      <c r="A140" s="104" t="s">
        <v>38</v>
      </c>
      <c r="B140" s="107" t="s">
        <v>9</v>
      </c>
      <c r="C140" s="104"/>
      <c r="D140" s="104">
        <v>40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8"/>
      <c r="AB140" s="104"/>
      <c r="AC140" s="104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</row>
    <row r="141" spans="1:143" ht="83.25">
      <c r="A141" s="104"/>
      <c r="B141" s="107" t="s">
        <v>36</v>
      </c>
      <c r="C141" s="104">
        <f>SUM(C135:C140)</f>
        <v>85</v>
      </c>
      <c r="D141" s="104">
        <f>SUM(D135:D140)</f>
        <v>40</v>
      </c>
      <c r="E141" s="104">
        <f>SUM(E135:E140)</f>
        <v>0</v>
      </c>
      <c r="F141" s="104">
        <f>SUM(F135:F140)</f>
        <v>5</v>
      </c>
      <c r="G141" s="104">
        <f>SUM(G135:G140)</f>
        <v>0</v>
      </c>
      <c r="H141" s="104">
        <f>SUM(H135:H140)</f>
        <v>233</v>
      </c>
      <c r="I141" s="104">
        <f>SUM(I135:I140)</f>
        <v>69.5</v>
      </c>
      <c r="J141" s="104">
        <f>SUM(J135:J140)</f>
        <v>0</v>
      </c>
      <c r="K141" s="104">
        <f>SUM(K135:K140)</f>
        <v>43</v>
      </c>
      <c r="L141" s="104">
        <f>SUM(L135:L140)</f>
        <v>0</v>
      </c>
      <c r="M141" s="104">
        <f>SUM(M135:M140)</f>
        <v>113</v>
      </c>
      <c r="N141" s="104">
        <f>SUM(N135:N140)</f>
        <v>0</v>
      </c>
      <c r="O141" s="104">
        <f>SUM(O135:O140)</f>
        <v>62</v>
      </c>
      <c r="P141" s="104">
        <f>SUM(P135:P140)</f>
        <v>0</v>
      </c>
      <c r="Q141" s="104">
        <f>SUM(Q135:Q140)</f>
        <v>0</v>
      </c>
      <c r="R141" s="104">
        <f>SUM(R135:R140)</f>
        <v>0</v>
      </c>
      <c r="S141" s="104">
        <f>SUM(S135:S140)</f>
        <v>0</v>
      </c>
      <c r="T141" s="104">
        <f>SUM(T135:T140)</f>
        <v>0</v>
      </c>
      <c r="U141" s="104">
        <f>SUM(U135:U140)</f>
        <v>5</v>
      </c>
      <c r="V141" s="104">
        <f>SUM(V135:V140)</f>
        <v>4</v>
      </c>
      <c r="W141" s="104">
        <f>SUM(W135:W140)</f>
        <v>7</v>
      </c>
      <c r="X141" s="104">
        <f>SUM(X135:X140)</f>
        <v>0</v>
      </c>
      <c r="Y141" s="104">
        <f>SUM(Y135:Y140)</f>
        <v>18</v>
      </c>
      <c r="Z141" s="104">
        <f>SUM(Z135:Z140)</f>
        <v>0</v>
      </c>
      <c r="AA141" s="108">
        <f>SUM(AA135:AA140)</f>
        <v>0</v>
      </c>
      <c r="AB141" s="104">
        <f>SUM(AB135:AB140)</f>
        <v>0</v>
      </c>
      <c r="AC141" s="104">
        <f>SUM(AC135:AC140)</f>
        <v>0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</row>
    <row r="142" spans="1:143" ht="84" thickBot="1">
      <c r="A142" s="104"/>
      <c r="B142" s="107" t="s">
        <v>55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8"/>
      <c r="AB142" s="104"/>
      <c r="AC142" s="104">
        <v>4.6</v>
      </c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</row>
    <row r="143" spans="1:143" s="14" customFormat="1" ht="84" thickBot="1">
      <c r="A143" s="104"/>
      <c r="B143" s="107" t="s">
        <v>11</v>
      </c>
      <c r="C143" s="104">
        <f>SUM(C133+C141)</f>
        <v>125</v>
      </c>
      <c r="D143" s="104">
        <f>SUM(D133+D141)</f>
        <v>80</v>
      </c>
      <c r="E143" s="104">
        <f>SUM(E133+E141)</f>
        <v>0</v>
      </c>
      <c r="F143" s="104">
        <f>SUM(F133+F141)</f>
        <v>35</v>
      </c>
      <c r="G143" s="104">
        <f>SUM(G133+G141)</f>
        <v>0</v>
      </c>
      <c r="H143" s="104">
        <f>SUM(H133+H141)</f>
        <v>233</v>
      </c>
      <c r="I143" s="104">
        <f>SUM(I133+I141)</f>
        <v>69.5</v>
      </c>
      <c r="J143" s="104">
        <f>SUM(J133+J141)</f>
        <v>140</v>
      </c>
      <c r="K143" s="104">
        <f>SUM(K133+K141)</f>
        <v>43</v>
      </c>
      <c r="L143" s="104">
        <f>SUM(L133+L141)</f>
        <v>0</v>
      </c>
      <c r="M143" s="104">
        <f>SUM(M133+M141)</f>
        <v>113</v>
      </c>
      <c r="N143" s="104">
        <f>SUM(N133+N141)</f>
        <v>0</v>
      </c>
      <c r="O143" s="104">
        <f>SUM(O133+O141)</f>
        <v>62</v>
      </c>
      <c r="P143" s="104">
        <f>SUM(P133+P141)</f>
        <v>0</v>
      </c>
      <c r="Q143" s="104">
        <f>SUM(Q133+Q141)</f>
        <v>327</v>
      </c>
      <c r="R143" s="104">
        <f>SUM(R133+R141)</f>
        <v>0</v>
      </c>
      <c r="S143" s="104">
        <f>SUM(S133+S141)</f>
        <v>0</v>
      </c>
      <c r="T143" s="104">
        <f>SUM(T133+T141)</f>
        <v>20</v>
      </c>
      <c r="U143" s="104">
        <f>SUM(U133+U141)</f>
        <v>5</v>
      </c>
      <c r="V143" s="104">
        <f>SUM(V133+V141)</f>
        <v>10</v>
      </c>
      <c r="W143" s="104">
        <f>SUM(W133+W141)</f>
        <v>7</v>
      </c>
      <c r="X143" s="104">
        <f>SUM(X133+X141)</f>
        <v>0</v>
      </c>
      <c r="Y143" s="104">
        <f>SUM(Y133+Y141)</f>
        <v>41</v>
      </c>
      <c r="Z143" s="104">
        <f>SUM(Z133+Z141)</f>
        <v>0</v>
      </c>
      <c r="AA143" s="108">
        <f>SUM(AA133+AA141)</f>
        <v>0</v>
      </c>
      <c r="AB143" s="104">
        <f>SUM(AB133+AB141)</f>
        <v>2</v>
      </c>
      <c r="AC143" s="104">
        <v>4.6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</row>
    <row r="144" spans="1:143" s="12" customFormat="1" ht="83.25">
      <c r="A144" s="127" t="s">
        <v>176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</row>
    <row r="145" spans="1:143" s="63" customFormat="1" ht="84" thickBot="1">
      <c r="A145" s="127" t="s">
        <v>18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</row>
    <row r="146" spans="1:143" ht="68.25" customHeight="1">
      <c r="A146" s="128" t="s">
        <v>37</v>
      </c>
      <c r="B146" s="127" t="s">
        <v>22</v>
      </c>
      <c r="C146" s="126" t="s">
        <v>68</v>
      </c>
      <c r="D146" s="126" t="s">
        <v>69</v>
      </c>
      <c r="E146" s="126" t="s">
        <v>70</v>
      </c>
      <c r="F146" s="126" t="s">
        <v>71</v>
      </c>
      <c r="G146" s="126" t="s">
        <v>72</v>
      </c>
      <c r="H146" s="126" t="s">
        <v>151</v>
      </c>
      <c r="I146" s="126" t="s">
        <v>152</v>
      </c>
      <c r="J146" s="126" t="s">
        <v>73</v>
      </c>
      <c r="K146" s="126" t="s">
        <v>74</v>
      </c>
      <c r="L146" s="126" t="s">
        <v>97</v>
      </c>
      <c r="M146" s="126" t="s">
        <v>153</v>
      </c>
      <c r="N146" s="126" t="s">
        <v>154</v>
      </c>
      <c r="O146" s="126" t="s">
        <v>155</v>
      </c>
      <c r="P146" s="126" t="s">
        <v>75</v>
      </c>
      <c r="Q146" s="126" t="s">
        <v>76</v>
      </c>
      <c r="R146" s="126" t="s">
        <v>122</v>
      </c>
      <c r="S146" s="126" t="s">
        <v>77</v>
      </c>
      <c r="T146" s="126" t="s">
        <v>78</v>
      </c>
      <c r="U146" s="126" t="s">
        <v>79</v>
      </c>
      <c r="V146" s="126" t="s">
        <v>80</v>
      </c>
      <c r="W146" s="126" t="s">
        <v>81</v>
      </c>
      <c r="X146" s="126" t="s">
        <v>156</v>
      </c>
      <c r="Y146" s="126" t="s">
        <v>82</v>
      </c>
      <c r="Z146" s="126" t="s">
        <v>83</v>
      </c>
      <c r="AA146" s="129" t="s">
        <v>84</v>
      </c>
      <c r="AB146" s="126" t="s">
        <v>123</v>
      </c>
      <c r="AC146" s="126" t="s">
        <v>85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</row>
    <row r="147" spans="1:143" ht="402" customHeight="1">
      <c r="A147" s="128"/>
      <c r="B147" s="127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9"/>
      <c r="AB147" s="126"/>
      <c r="AC147" s="126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</row>
    <row r="148" spans="1:143" ht="84" thickBot="1">
      <c r="A148" s="104">
        <v>1</v>
      </c>
      <c r="B148" s="105">
        <v>2</v>
      </c>
      <c r="C148" s="104">
        <v>3</v>
      </c>
      <c r="D148" s="104">
        <v>4</v>
      </c>
      <c r="E148" s="104">
        <v>5</v>
      </c>
      <c r="F148" s="104">
        <v>6</v>
      </c>
      <c r="G148" s="104">
        <v>7</v>
      </c>
      <c r="H148" s="104" t="s">
        <v>54</v>
      </c>
      <c r="I148" s="104">
        <v>9</v>
      </c>
      <c r="J148" s="104">
        <v>10</v>
      </c>
      <c r="K148" s="104">
        <v>11</v>
      </c>
      <c r="L148" s="104">
        <v>12</v>
      </c>
      <c r="M148" s="104">
        <v>13</v>
      </c>
      <c r="N148" s="104">
        <v>14</v>
      </c>
      <c r="O148" s="104">
        <v>15</v>
      </c>
      <c r="P148" s="104">
        <v>16</v>
      </c>
      <c r="Q148" s="104">
        <v>17</v>
      </c>
      <c r="R148" s="104">
        <v>18</v>
      </c>
      <c r="S148" s="104">
        <v>19</v>
      </c>
      <c r="T148" s="104">
        <v>20</v>
      </c>
      <c r="U148" s="104">
        <v>21</v>
      </c>
      <c r="V148" s="104">
        <v>22</v>
      </c>
      <c r="W148" s="104">
        <v>23</v>
      </c>
      <c r="X148" s="104">
        <v>24</v>
      </c>
      <c r="Y148" s="104">
        <v>25</v>
      </c>
      <c r="Z148" s="104">
        <v>26</v>
      </c>
      <c r="AA148" s="105">
        <v>27</v>
      </c>
      <c r="AB148" s="104">
        <v>28</v>
      </c>
      <c r="AC148" s="104">
        <v>30</v>
      </c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</row>
    <row r="149" spans="1:143" s="14" customFormat="1" ht="84" thickBot="1">
      <c r="A149" s="127" t="s">
        <v>7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</row>
    <row r="150" spans="1:143" ht="84" thickBot="1">
      <c r="A150" s="104">
        <v>65</v>
      </c>
      <c r="B150" s="107" t="s">
        <v>115</v>
      </c>
      <c r="C150" s="104"/>
      <c r="D150" s="104"/>
      <c r="E150" s="104"/>
      <c r="F150" s="104"/>
      <c r="G150" s="104"/>
      <c r="H150" s="104">
        <v>238</v>
      </c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>
        <v>10</v>
      </c>
      <c r="W150" s="104"/>
      <c r="X150" s="104"/>
      <c r="Y150" s="104"/>
      <c r="Z150" s="104"/>
      <c r="AA150" s="108"/>
      <c r="AB150" s="104"/>
      <c r="AC150" s="104"/>
      <c r="AD150" s="13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</row>
    <row r="151" spans="1:143" ht="84" thickBot="1">
      <c r="A151" s="104">
        <v>12</v>
      </c>
      <c r="B151" s="107" t="s">
        <v>102</v>
      </c>
      <c r="C151" s="104"/>
      <c r="D151" s="104"/>
      <c r="E151" s="104">
        <v>6</v>
      </c>
      <c r="F151" s="104">
        <v>10</v>
      </c>
      <c r="G151" s="104"/>
      <c r="H151" s="104"/>
      <c r="I151" s="104">
        <v>42</v>
      </c>
      <c r="J151" s="104"/>
      <c r="K151" s="104"/>
      <c r="L151" s="104"/>
      <c r="M151" s="104">
        <v>84</v>
      </c>
      <c r="N151" s="104"/>
      <c r="O151" s="106"/>
      <c r="P151" s="104"/>
      <c r="Q151" s="104"/>
      <c r="R151" s="104"/>
      <c r="S151" s="104"/>
      <c r="T151" s="104"/>
      <c r="U151" s="104"/>
      <c r="V151" s="104"/>
      <c r="W151" s="104">
        <v>12</v>
      </c>
      <c r="X151" s="104"/>
      <c r="Y151" s="104"/>
      <c r="Z151" s="104"/>
      <c r="AA151" s="108"/>
      <c r="AB151" s="104"/>
      <c r="AC151" s="104"/>
      <c r="AD151" s="13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</row>
    <row r="152" spans="1:143" ht="167.25" thickBot="1">
      <c r="A152" s="104">
        <v>15</v>
      </c>
      <c r="B152" s="107" t="s">
        <v>89</v>
      </c>
      <c r="C152" s="104"/>
      <c r="D152" s="104"/>
      <c r="E152" s="104">
        <v>2.5</v>
      </c>
      <c r="F152" s="104"/>
      <c r="G152" s="104"/>
      <c r="H152" s="104"/>
      <c r="I152" s="104">
        <v>10.3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>
        <v>8</v>
      </c>
      <c r="V152" s="104">
        <v>2.6</v>
      </c>
      <c r="W152" s="104"/>
      <c r="X152" s="104"/>
      <c r="Y152" s="104"/>
      <c r="Z152" s="104"/>
      <c r="AA152" s="108"/>
      <c r="AB152" s="104"/>
      <c r="AC152" s="104"/>
      <c r="AD152" s="13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</row>
    <row r="153" spans="1:143" ht="84" thickBot="1">
      <c r="A153" s="104">
        <v>57</v>
      </c>
      <c r="B153" s="107" t="s">
        <v>8</v>
      </c>
      <c r="C153" s="104"/>
      <c r="D153" s="104"/>
      <c r="E153" s="104"/>
      <c r="F153" s="104"/>
      <c r="G153" s="104"/>
      <c r="H153" s="104"/>
      <c r="I153" s="109"/>
      <c r="J153" s="109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>
        <v>18</v>
      </c>
      <c r="Z153" s="104"/>
      <c r="AA153" s="108">
        <v>0.5</v>
      </c>
      <c r="AB153" s="104"/>
      <c r="AC153" s="104"/>
      <c r="AD153" s="13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</row>
    <row r="154" spans="1:143" ht="166.5">
      <c r="A154" s="104">
        <v>3</v>
      </c>
      <c r="B154" s="107" t="s">
        <v>90</v>
      </c>
      <c r="C154" s="104"/>
      <c r="D154" s="104"/>
      <c r="E154" s="104"/>
      <c r="F154" s="104"/>
      <c r="G154" s="104"/>
      <c r="H154" s="104"/>
      <c r="I154" s="109"/>
      <c r="J154" s="109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>
        <v>6</v>
      </c>
      <c r="W154" s="104"/>
      <c r="X154" s="104"/>
      <c r="Y154" s="104"/>
      <c r="Z154" s="104"/>
      <c r="AA154" s="108"/>
      <c r="AB154" s="104"/>
      <c r="AC154" s="104"/>
      <c r="AD154" s="59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</row>
    <row r="155" spans="1:143" ht="83.25">
      <c r="A155" s="104" t="s">
        <v>38</v>
      </c>
      <c r="B155" s="107" t="s">
        <v>9</v>
      </c>
      <c r="C155" s="104"/>
      <c r="D155" s="104">
        <v>40</v>
      </c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8"/>
      <c r="AB155" s="104"/>
      <c r="AC155" s="104"/>
      <c r="AD155" s="59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</row>
    <row r="156" spans="1:143" ht="166.5">
      <c r="A156" s="104" t="s">
        <v>38</v>
      </c>
      <c r="B156" s="107" t="s">
        <v>96</v>
      </c>
      <c r="C156" s="104">
        <v>40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8"/>
      <c r="AB156" s="104"/>
      <c r="AC156" s="104"/>
      <c r="AD156" s="59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</row>
    <row r="157" spans="1:143" ht="84" thickBot="1">
      <c r="A157" s="104"/>
      <c r="B157" s="107" t="s">
        <v>36</v>
      </c>
      <c r="C157" s="104">
        <f aca="true" t="shared" si="16" ref="C157:AC157">SUM(C150:C156)</f>
        <v>40</v>
      </c>
      <c r="D157" s="104">
        <f t="shared" si="16"/>
        <v>40</v>
      </c>
      <c r="E157" s="104">
        <f t="shared" si="16"/>
        <v>8.5</v>
      </c>
      <c r="F157" s="104">
        <f t="shared" si="16"/>
        <v>10</v>
      </c>
      <c r="G157" s="104">
        <f t="shared" si="16"/>
        <v>0</v>
      </c>
      <c r="H157" s="104">
        <f t="shared" si="16"/>
        <v>238</v>
      </c>
      <c r="I157" s="104">
        <f t="shared" si="16"/>
        <v>52.3</v>
      </c>
      <c r="J157" s="104">
        <f t="shared" si="16"/>
        <v>0</v>
      </c>
      <c r="K157" s="104">
        <f t="shared" si="16"/>
        <v>0</v>
      </c>
      <c r="L157" s="104">
        <f t="shared" si="16"/>
        <v>0</v>
      </c>
      <c r="M157" s="104">
        <f t="shared" si="16"/>
        <v>84</v>
      </c>
      <c r="N157" s="104">
        <f t="shared" si="16"/>
        <v>0</v>
      </c>
      <c r="O157" s="104">
        <f t="shared" si="16"/>
        <v>0</v>
      </c>
      <c r="P157" s="104">
        <f t="shared" si="16"/>
        <v>0</v>
      </c>
      <c r="Q157" s="104">
        <f t="shared" si="16"/>
        <v>0</v>
      </c>
      <c r="R157" s="104">
        <f t="shared" si="16"/>
        <v>0</v>
      </c>
      <c r="S157" s="104">
        <f t="shared" si="16"/>
        <v>0</v>
      </c>
      <c r="T157" s="104">
        <f t="shared" si="16"/>
        <v>0</v>
      </c>
      <c r="U157" s="104">
        <f t="shared" si="16"/>
        <v>8</v>
      </c>
      <c r="V157" s="104">
        <f t="shared" si="16"/>
        <v>18.6</v>
      </c>
      <c r="W157" s="104">
        <f t="shared" si="16"/>
        <v>12</v>
      </c>
      <c r="X157" s="104">
        <f t="shared" si="16"/>
        <v>0</v>
      </c>
      <c r="Y157" s="104">
        <f t="shared" si="16"/>
        <v>18</v>
      </c>
      <c r="Z157" s="104">
        <f t="shared" si="16"/>
        <v>0</v>
      </c>
      <c r="AA157" s="108">
        <f t="shared" si="16"/>
        <v>0.5</v>
      </c>
      <c r="AB157" s="104">
        <f t="shared" si="16"/>
        <v>0</v>
      </c>
      <c r="AC157" s="104">
        <f t="shared" si="16"/>
        <v>0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</row>
    <row r="158" spans="1:143" s="14" customFormat="1" ht="84" thickBot="1">
      <c r="A158" s="127" t="s">
        <v>10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</row>
    <row r="159" spans="1:29" s="11" customFormat="1" ht="166.5">
      <c r="A159" s="104">
        <v>54</v>
      </c>
      <c r="B159" s="107" t="s">
        <v>163</v>
      </c>
      <c r="C159" s="104"/>
      <c r="D159" s="104"/>
      <c r="E159" s="104"/>
      <c r="F159" s="104"/>
      <c r="G159" s="104"/>
      <c r="H159" s="104"/>
      <c r="I159" s="104">
        <v>56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>
        <v>5</v>
      </c>
      <c r="X159" s="104">
        <v>40</v>
      </c>
      <c r="Y159" s="104"/>
      <c r="Z159" s="104"/>
      <c r="AA159" s="108"/>
      <c r="AB159" s="104"/>
      <c r="AC159" s="104"/>
    </row>
    <row r="160" spans="1:30" s="11" customFormat="1" ht="249.75">
      <c r="A160" s="104">
        <v>33</v>
      </c>
      <c r="B160" s="107" t="s">
        <v>126</v>
      </c>
      <c r="C160" s="104"/>
      <c r="D160" s="104"/>
      <c r="E160" s="104"/>
      <c r="F160" s="104"/>
      <c r="G160" s="104"/>
      <c r="H160" s="104">
        <v>41</v>
      </c>
      <c r="I160" s="104">
        <v>94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>
        <v>5</v>
      </c>
      <c r="V160" s="104">
        <v>4</v>
      </c>
      <c r="W160" s="104"/>
      <c r="X160" s="104"/>
      <c r="Y160" s="104"/>
      <c r="Z160" s="104"/>
      <c r="AA160" s="108"/>
      <c r="AB160" s="104"/>
      <c r="AC160" s="104"/>
      <c r="AD160" s="59"/>
    </row>
    <row r="161" spans="1:29" s="11" customFormat="1" ht="166.5">
      <c r="A161" s="104">
        <v>23</v>
      </c>
      <c r="B161" s="107" t="s">
        <v>50</v>
      </c>
      <c r="C161" s="104">
        <v>36</v>
      </c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>
        <v>83</v>
      </c>
      <c r="P161" s="104"/>
      <c r="Q161" s="104">
        <v>31</v>
      </c>
      <c r="R161" s="104"/>
      <c r="S161" s="104"/>
      <c r="T161" s="104"/>
      <c r="U161" s="104"/>
      <c r="V161" s="104"/>
      <c r="W161" s="104">
        <v>6</v>
      </c>
      <c r="X161" s="104">
        <v>7</v>
      </c>
      <c r="Y161" s="104"/>
      <c r="Z161" s="104"/>
      <c r="AA161" s="108"/>
      <c r="AB161" s="104"/>
      <c r="AC161" s="104"/>
    </row>
    <row r="162" spans="1:29" s="11" customFormat="1" ht="166.5">
      <c r="A162" s="104">
        <v>52</v>
      </c>
      <c r="B162" s="107" t="s">
        <v>94</v>
      </c>
      <c r="C162" s="104"/>
      <c r="D162" s="104"/>
      <c r="E162" s="104"/>
      <c r="F162" s="104">
        <v>35</v>
      </c>
      <c r="G162" s="104"/>
      <c r="H162" s="104"/>
      <c r="I162" s="104">
        <v>141</v>
      </c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>
        <v>11</v>
      </c>
      <c r="W162" s="104"/>
      <c r="X162" s="104"/>
      <c r="Y162" s="104"/>
      <c r="Z162" s="104"/>
      <c r="AA162" s="108"/>
      <c r="AB162" s="104"/>
      <c r="AC162" s="104"/>
    </row>
    <row r="163" spans="1:143" ht="83.25">
      <c r="A163" s="104">
        <v>25</v>
      </c>
      <c r="B163" s="107" t="s">
        <v>44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>
        <v>200</v>
      </c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8"/>
      <c r="AB163" s="104"/>
      <c r="AC163" s="104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</row>
    <row r="164" spans="1:143" ht="83.25">
      <c r="A164" s="104" t="s">
        <v>38</v>
      </c>
      <c r="B164" s="107" t="s">
        <v>35</v>
      </c>
      <c r="C164" s="104">
        <v>85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8"/>
      <c r="AB164" s="104"/>
      <c r="AC164" s="104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</row>
    <row r="165" spans="1:143" ht="83.25">
      <c r="A165" s="104" t="s">
        <v>38</v>
      </c>
      <c r="B165" s="107" t="s">
        <v>9</v>
      </c>
      <c r="C165" s="104"/>
      <c r="D165" s="104">
        <v>40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8"/>
      <c r="AB165" s="104"/>
      <c r="AC165" s="104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</row>
    <row r="166" spans="1:143" ht="83.25">
      <c r="A166" s="104"/>
      <c r="B166" s="107" t="s">
        <v>36</v>
      </c>
      <c r="C166" s="104">
        <f aca="true" t="shared" si="17" ref="C166:AC166">SUM(C159:C165)</f>
        <v>121</v>
      </c>
      <c r="D166" s="104">
        <f t="shared" si="17"/>
        <v>40</v>
      </c>
      <c r="E166" s="104">
        <f t="shared" si="17"/>
        <v>0</v>
      </c>
      <c r="F166" s="104">
        <f t="shared" si="17"/>
        <v>35</v>
      </c>
      <c r="G166" s="104">
        <f t="shared" si="17"/>
        <v>0</v>
      </c>
      <c r="H166" s="104">
        <f t="shared" si="17"/>
        <v>41</v>
      </c>
      <c r="I166" s="104">
        <f t="shared" si="17"/>
        <v>291</v>
      </c>
      <c r="J166" s="104">
        <f t="shared" si="17"/>
        <v>0</v>
      </c>
      <c r="K166" s="104">
        <f t="shared" si="17"/>
        <v>0</v>
      </c>
      <c r="L166" s="104">
        <f t="shared" si="17"/>
        <v>200</v>
      </c>
      <c r="M166" s="104">
        <f t="shared" si="17"/>
        <v>0</v>
      </c>
      <c r="N166" s="104">
        <f t="shared" si="17"/>
        <v>0</v>
      </c>
      <c r="O166" s="104">
        <f t="shared" si="17"/>
        <v>83</v>
      </c>
      <c r="P166" s="104">
        <f t="shared" si="17"/>
        <v>0</v>
      </c>
      <c r="Q166" s="104">
        <f t="shared" si="17"/>
        <v>31</v>
      </c>
      <c r="R166" s="104">
        <f t="shared" si="17"/>
        <v>0</v>
      </c>
      <c r="S166" s="104">
        <f t="shared" si="17"/>
        <v>0</v>
      </c>
      <c r="T166" s="104">
        <f t="shared" si="17"/>
        <v>0</v>
      </c>
      <c r="U166" s="104">
        <f t="shared" si="17"/>
        <v>5</v>
      </c>
      <c r="V166" s="104">
        <f t="shared" si="17"/>
        <v>15</v>
      </c>
      <c r="W166" s="104">
        <f t="shared" si="17"/>
        <v>11</v>
      </c>
      <c r="X166" s="104">
        <f t="shared" si="17"/>
        <v>47</v>
      </c>
      <c r="Y166" s="104">
        <f t="shared" si="17"/>
        <v>0</v>
      </c>
      <c r="Z166" s="104">
        <f t="shared" si="17"/>
        <v>0</v>
      </c>
      <c r="AA166" s="108">
        <f t="shared" si="17"/>
        <v>0</v>
      </c>
      <c r="AB166" s="104">
        <f t="shared" si="17"/>
        <v>0</v>
      </c>
      <c r="AC166" s="104">
        <f t="shared" si="17"/>
        <v>0</v>
      </c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</row>
    <row r="167" spans="1:143" s="79" customFormat="1" ht="84" thickBot="1">
      <c r="A167" s="104"/>
      <c r="B167" s="107" t="s">
        <v>55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8"/>
      <c r="AB167" s="104"/>
      <c r="AC167" s="104">
        <v>4.6</v>
      </c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1:143" s="14" customFormat="1" ht="84" thickBot="1">
      <c r="A168" s="104"/>
      <c r="B168" s="107" t="s">
        <v>11</v>
      </c>
      <c r="C168" s="104">
        <f aca="true" t="shared" si="18" ref="C168:AB168">SUM(C157+C166)</f>
        <v>161</v>
      </c>
      <c r="D168" s="104">
        <f t="shared" si="18"/>
        <v>80</v>
      </c>
      <c r="E168" s="104">
        <f t="shared" si="18"/>
        <v>8.5</v>
      </c>
      <c r="F168" s="104">
        <f t="shared" si="18"/>
        <v>45</v>
      </c>
      <c r="G168" s="104">
        <f t="shared" si="18"/>
        <v>0</v>
      </c>
      <c r="H168" s="104">
        <f t="shared" si="18"/>
        <v>279</v>
      </c>
      <c r="I168" s="104">
        <f t="shared" si="18"/>
        <v>343.3</v>
      </c>
      <c r="J168" s="104">
        <f t="shared" si="18"/>
        <v>0</v>
      </c>
      <c r="K168" s="104">
        <f t="shared" si="18"/>
        <v>0</v>
      </c>
      <c r="L168" s="104">
        <f t="shared" si="18"/>
        <v>200</v>
      </c>
      <c r="M168" s="104">
        <f t="shared" si="18"/>
        <v>84</v>
      </c>
      <c r="N168" s="104">
        <f t="shared" si="18"/>
        <v>0</v>
      </c>
      <c r="O168" s="104">
        <f t="shared" si="18"/>
        <v>83</v>
      </c>
      <c r="P168" s="104">
        <f t="shared" si="18"/>
        <v>0</v>
      </c>
      <c r="Q168" s="104">
        <f t="shared" si="18"/>
        <v>31</v>
      </c>
      <c r="R168" s="104">
        <f t="shared" si="18"/>
        <v>0</v>
      </c>
      <c r="S168" s="104">
        <f t="shared" si="18"/>
        <v>0</v>
      </c>
      <c r="T168" s="104">
        <f t="shared" si="18"/>
        <v>0</v>
      </c>
      <c r="U168" s="104">
        <f t="shared" si="18"/>
        <v>13</v>
      </c>
      <c r="V168" s="104">
        <f t="shared" si="18"/>
        <v>33.6</v>
      </c>
      <c r="W168" s="104">
        <f t="shared" si="18"/>
        <v>23</v>
      </c>
      <c r="X168" s="104">
        <f t="shared" si="18"/>
        <v>47</v>
      </c>
      <c r="Y168" s="104">
        <f t="shared" si="18"/>
        <v>18</v>
      </c>
      <c r="Z168" s="104">
        <f t="shared" si="18"/>
        <v>0</v>
      </c>
      <c r="AA168" s="108">
        <f t="shared" si="18"/>
        <v>0.5</v>
      </c>
      <c r="AB168" s="104">
        <f t="shared" si="18"/>
        <v>0</v>
      </c>
      <c r="AC168" s="104">
        <v>4.6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</row>
    <row r="169" spans="1:143" s="12" customFormat="1" ht="83.25">
      <c r="A169" s="127" t="s">
        <v>176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</row>
    <row r="170" spans="1:143" s="63" customFormat="1" ht="84" thickBot="1">
      <c r="A170" s="127" t="s">
        <v>19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</row>
    <row r="171" spans="1:143" ht="68.25" customHeight="1">
      <c r="A171" s="128" t="s">
        <v>37</v>
      </c>
      <c r="B171" s="127" t="s">
        <v>22</v>
      </c>
      <c r="C171" s="126" t="s">
        <v>68</v>
      </c>
      <c r="D171" s="126" t="s">
        <v>69</v>
      </c>
      <c r="E171" s="126" t="s">
        <v>70</v>
      </c>
      <c r="F171" s="126" t="s">
        <v>71</v>
      </c>
      <c r="G171" s="126" t="s">
        <v>72</v>
      </c>
      <c r="H171" s="126" t="s">
        <v>151</v>
      </c>
      <c r="I171" s="126" t="s">
        <v>152</v>
      </c>
      <c r="J171" s="126" t="s">
        <v>73</v>
      </c>
      <c r="K171" s="126" t="s">
        <v>74</v>
      </c>
      <c r="L171" s="126" t="s">
        <v>97</v>
      </c>
      <c r="M171" s="126" t="s">
        <v>153</v>
      </c>
      <c r="N171" s="126" t="s">
        <v>154</v>
      </c>
      <c r="O171" s="126" t="s">
        <v>155</v>
      </c>
      <c r="P171" s="126" t="s">
        <v>75</v>
      </c>
      <c r="Q171" s="126" t="s">
        <v>76</v>
      </c>
      <c r="R171" s="126" t="s">
        <v>122</v>
      </c>
      <c r="S171" s="126" t="s">
        <v>77</v>
      </c>
      <c r="T171" s="126" t="s">
        <v>78</v>
      </c>
      <c r="U171" s="126" t="s">
        <v>79</v>
      </c>
      <c r="V171" s="126" t="s">
        <v>80</v>
      </c>
      <c r="W171" s="126" t="s">
        <v>81</v>
      </c>
      <c r="X171" s="126" t="s">
        <v>156</v>
      </c>
      <c r="Y171" s="126" t="s">
        <v>82</v>
      </c>
      <c r="Z171" s="126" t="s">
        <v>83</v>
      </c>
      <c r="AA171" s="129" t="s">
        <v>84</v>
      </c>
      <c r="AB171" s="126" t="s">
        <v>123</v>
      </c>
      <c r="AC171" s="126" t="s">
        <v>85</v>
      </c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</row>
    <row r="172" spans="1:143" ht="409.5" customHeight="1">
      <c r="A172" s="128"/>
      <c r="B172" s="127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9"/>
      <c r="AB172" s="126"/>
      <c r="AC172" s="126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</row>
    <row r="173" spans="1:143" ht="84" thickBot="1">
      <c r="A173" s="104">
        <v>1</v>
      </c>
      <c r="B173" s="105">
        <v>2</v>
      </c>
      <c r="C173" s="104">
        <v>3</v>
      </c>
      <c r="D173" s="104">
        <v>4</v>
      </c>
      <c r="E173" s="104">
        <v>5</v>
      </c>
      <c r="F173" s="104">
        <v>6</v>
      </c>
      <c r="G173" s="104">
        <v>7</v>
      </c>
      <c r="H173" s="104" t="s">
        <v>54</v>
      </c>
      <c r="I173" s="104">
        <v>9</v>
      </c>
      <c r="J173" s="104">
        <v>10</v>
      </c>
      <c r="K173" s="104">
        <v>11</v>
      </c>
      <c r="L173" s="104">
        <v>12</v>
      </c>
      <c r="M173" s="104">
        <v>13</v>
      </c>
      <c r="N173" s="104">
        <v>14</v>
      </c>
      <c r="O173" s="104">
        <v>15</v>
      </c>
      <c r="P173" s="104">
        <v>16</v>
      </c>
      <c r="Q173" s="104">
        <v>17</v>
      </c>
      <c r="R173" s="104">
        <v>18</v>
      </c>
      <c r="S173" s="104">
        <v>19</v>
      </c>
      <c r="T173" s="104">
        <v>20</v>
      </c>
      <c r="U173" s="104">
        <v>21</v>
      </c>
      <c r="V173" s="104">
        <v>22</v>
      </c>
      <c r="W173" s="104">
        <v>23</v>
      </c>
      <c r="X173" s="104">
        <v>24</v>
      </c>
      <c r="Y173" s="104">
        <v>25</v>
      </c>
      <c r="Z173" s="104">
        <v>26</v>
      </c>
      <c r="AA173" s="105">
        <v>27</v>
      </c>
      <c r="AB173" s="104">
        <v>28</v>
      </c>
      <c r="AC173" s="104">
        <v>30</v>
      </c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</row>
    <row r="174" spans="1:143" s="14" customFormat="1" ht="84" thickBot="1">
      <c r="A174" s="127" t="s">
        <v>7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</row>
    <row r="175" spans="1:30" s="11" customFormat="1" ht="167.25" thickBot="1">
      <c r="A175" s="104">
        <v>39</v>
      </c>
      <c r="B175" s="107" t="s">
        <v>120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>
        <v>31</v>
      </c>
      <c r="Q175" s="104">
        <v>100</v>
      </c>
      <c r="R175" s="104"/>
      <c r="S175" s="104"/>
      <c r="T175" s="104"/>
      <c r="U175" s="104"/>
      <c r="V175" s="104">
        <v>5</v>
      </c>
      <c r="W175" s="104"/>
      <c r="X175" s="104">
        <v>80</v>
      </c>
      <c r="Y175" s="104"/>
      <c r="Z175" s="104"/>
      <c r="AA175" s="108"/>
      <c r="AB175" s="104"/>
      <c r="AC175" s="104"/>
      <c r="AD175" s="13"/>
    </row>
    <row r="176" spans="1:29" s="11" customFormat="1" ht="166.5">
      <c r="A176" s="104">
        <v>30</v>
      </c>
      <c r="B176" s="107" t="s">
        <v>88</v>
      </c>
      <c r="C176" s="104"/>
      <c r="D176" s="104"/>
      <c r="E176" s="104"/>
      <c r="F176" s="104"/>
      <c r="G176" s="104"/>
      <c r="H176" s="104"/>
      <c r="I176" s="109"/>
      <c r="J176" s="109">
        <v>6</v>
      </c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>
        <v>18</v>
      </c>
      <c r="Z176" s="104"/>
      <c r="AA176" s="108">
        <v>0.5</v>
      </c>
      <c r="AB176" s="104"/>
      <c r="AC176" s="104"/>
    </row>
    <row r="177" spans="1:29" s="11" customFormat="1" ht="166.5">
      <c r="A177" s="104">
        <v>3</v>
      </c>
      <c r="B177" s="107" t="s">
        <v>90</v>
      </c>
      <c r="C177" s="104"/>
      <c r="D177" s="104"/>
      <c r="E177" s="104"/>
      <c r="F177" s="104"/>
      <c r="G177" s="104"/>
      <c r="H177" s="104"/>
      <c r="I177" s="109"/>
      <c r="J177" s="109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>
        <v>6</v>
      </c>
      <c r="W177" s="104"/>
      <c r="X177" s="104"/>
      <c r="Y177" s="104"/>
      <c r="Z177" s="104"/>
      <c r="AA177" s="108"/>
      <c r="AB177" s="104"/>
      <c r="AC177" s="104"/>
    </row>
    <row r="178" spans="1:29" s="11" customFormat="1" ht="83.25">
      <c r="A178" s="104" t="s">
        <v>38</v>
      </c>
      <c r="B178" s="107" t="s">
        <v>9</v>
      </c>
      <c r="C178" s="104"/>
      <c r="D178" s="104">
        <v>40</v>
      </c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8"/>
      <c r="AB178" s="104"/>
      <c r="AC178" s="104"/>
    </row>
    <row r="179" spans="1:29" s="11" customFormat="1" ht="166.5">
      <c r="A179" s="104" t="s">
        <v>38</v>
      </c>
      <c r="B179" s="107" t="s">
        <v>96</v>
      </c>
      <c r="C179" s="104">
        <v>40</v>
      </c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8"/>
      <c r="AB179" s="104"/>
      <c r="AC179" s="104"/>
    </row>
    <row r="180" spans="1:143" ht="84" thickBot="1">
      <c r="A180" s="104"/>
      <c r="B180" s="107" t="s">
        <v>36</v>
      </c>
      <c r="C180" s="104">
        <f aca="true" t="shared" si="19" ref="C180:AC180">SUM(C175:C179)</f>
        <v>40</v>
      </c>
      <c r="D180" s="104">
        <f t="shared" si="19"/>
        <v>40</v>
      </c>
      <c r="E180" s="104">
        <f t="shared" si="19"/>
        <v>0</v>
      </c>
      <c r="F180" s="104">
        <f t="shared" si="19"/>
        <v>0</v>
      </c>
      <c r="G180" s="104">
        <f t="shared" si="19"/>
        <v>0</v>
      </c>
      <c r="H180" s="104">
        <f t="shared" si="19"/>
        <v>0</v>
      </c>
      <c r="I180" s="104">
        <f t="shared" si="19"/>
        <v>0</v>
      </c>
      <c r="J180" s="104">
        <f t="shared" si="19"/>
        <v>6</v>
      </c>
      <c r="K180" s="104">
        <f t="shared" si="19"/>
        <v>0</v>
      </c>
      <c r="L180" s="104">
        <f t="shared" si="19"/>
        <v>0</v>
      </c>
      <c r="M180" s="104">
        <f t="shared" si="19"/>
        <v>0</v>
      </c>
      <c r="N180" s="104">
        <f t="shared" si="19"/>
        <v>0</v>
      </c>
      <c r="O180" s="104">
        <f t="shared" si="19"/>
        <v>0</v>
      </c>
      <c r="P180" s="104">
        <f t="shared" si="19"/>
        <v>31</v>
      </c>
      <c r="Q180" s="104">
        <f t="shared" si="19"/>
        <v>100</v>
      </c>
      <c r="R180" s="104">
        <f t="shared" si="19"/>
        <v>0</v>
      </c>
      <c r="S180" s="104">
        <f t="shared" si="19"/>
        <v>0</v>
      </c>
      <c r="T180" s="104">
        <f t="shared" si="19"/>
        <v>0</v>
      </c>
      <c r="U180" s="104">
        <f t="shared" si="19"/>
        <v>0</v>
      </c>
      <c r="V180" s="104">
        <f t="shared" si="19"/>
        <v>11</v>
      </c>
      <c r="W180" s="104">
        <f t="shared" si="19"/>
        <v>0</v>
      </c>
      <c r="X180" s="104">
        <f t="shared" si="19"/>
        <v>80</v>
      </c>
      <c r="Y180" s="104">
        <f t="shared" si="19"/>
        <v>18</v>
      </c>
      <c r="Z180" s="104">
        <f t="shared" si="19"/>
        <v>0</v>
      </c>
      <c r="AA180" s="108">
        <f t="shared" si="19"/>
        <v>0.5</v>
      </c>
      <c r="AB180" s="104">
        <f t="shared" si="19"/>
        <v>0</v>
      </c>
      <c r="AC180" s="104">
        <f t="shared" si="19"/>
        <v>0</v>
      </c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</row>
    <row r="181" spans="1:143" s="14" customFormat="1" ht="84" thickBot="1">
      <c r="A181" s="127" t="s">
        <v>10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</row>
    <row r="182" spans="1:29" s="11" customFormat="1" ht="167.25" thickBot="1">
      <c r="A182" s="104">
        <v>4</v>
      </c>
      <c r="B182" s="107" t="s">
        <v>159</v>
      </c>
      <c r="C182" s="104"/>
      <c r="D182" s="104"/>
      <c r="E182" s="104"/>
      <c r="F182" s="104"/>
      <c r="G182" s="104"/>
      <c r="H182" s="104"/>
      <c r="I182" s="104">
        <v>102</v>
      </c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8"/>
      <c r="AB182" s="104"/>
      <c r="AC182" s="104"/>
    </row>
    <row r="183" spans="1:30" s="11" customFormat="1" ht="250.5" thickBot="1">
      <c r="A183" s="104">
        <v>22</v>
      </c>
      <c r="B183" s="107" t="s">
        <v>125</v>
      </c>
      <c r="C183" s="104"/>
      <c r="D183" s="104"/>
      <c r="E183" s="104"/>
      <c r="F183" s="104"/>
      <c r="G183" s="104"/>
      <c r="H183" s="104">
        <v>26</v>
      </c>
      <c r="I183" s="104">
        <v>109</v>
      </c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>
        <v>5</v>
      </c>
      <c r="V183" s="104">
        <v>4</v>
      </c>
      <c r="W183" s="104"/>
      <c r="X183" s="104"/>
      <c r="Y183" s="104">
        <v>2</v>
      </c>
      <c r="Z183" s="104"/>
      <c r="AA183" s="108"/>
      <c r="AB183" s="104"/>
      <c r="AC183" s="104"/>
      <c r="AD183" s="13"/>
    </row>
    <row r="184" spans="1:30" s="11" customFormat="1" ht="167.25" thickBot="1">
      <c r="A184" s="104">
        <v>47</v>
      </c>
      <c r="B184" s="107" t="s">
        <v>67</v>
      </c>
      <c r="C184" s="104"/>
      <c r="D184" s="104"/>
      <c r="E184" s="104">
        <v>1.8</v>
      </c>
      <c r="F184" s="104"/>
      <c r="G184" s="104"/>
      <c r="H184" s="104"/>
      <c r="I184" s="104">
        <v>32.14</v>
      </c>
      <c r="J184" s="104"/>
      <c r="K184" s="104"/>
      <c r="L184" s="104"/>
      <c r="M184" s="104"/>
      <c r="N184" s="104">
        <v>133</v>
      </c>
      <c r="O184" s="104"/>
      <c r="P184" s="104"/>
      <c r="Q184" s="104"/>
      <c r="R184" s="104"/>
      <c r="S184" s="104"/>
      <c r="T184" s="104"/>
      <c r="U184" s="104">
        <v>6</v>
      </c>
      <c r="V184" s="104">
        <v>11</v>
      </c>
      <c r="W184" s="104"/>
      <c r="X184" s="104"/>
      <c r="Y184" s="104"/>
      <c r="Z184" s="104"/>
      <c r="AA184" s="108"/>
      <c r="AB184" s="104"/>
      <c r="AC184" s="104"/>
      <c r="AD184" s="13"/>
    </row>
    <row r="185" spans="1:30" s="11" customFormat="1" ht="166.5">
      <c r="A185" s="104">
        <v>16</v>
      </c>
      <c r="B185" s="107" t="s">
        <v>95</v>
      </c>
      <c r="C185" s="104"/>
      <c r="D185" s="104"/>
      <c r="E185" s="104"/>
      <c r="F185" s="104"/>
      <c r="G185" s="104">
        <v>35</v>
      </c>
      <c r="H185" s="104"/>
      <c r="I185" s="104">
        <v>176</v>
      </c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>
        <v>13</v>
      </c>
      <c r="W185" s="104"/>
      <c r="X185" s="104"/>
      <c r="Y185" s="104"/>
      <c r="Z185" s="104"/>
      <c r="AA185" s="108"/>
      <c r="AB185" s="104"/>
      <c r="AC185" s="104"/>
      <c r="AD185" s="59"/>
    </row>
    <row r="186" spans="1:143" ht="166.5">
      <c r="A186" s="104">
        <v>25</v>
      </c>
      <c r="B186" s="107" t="s">
        <v>182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>
        <v>200</v>
      </c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8"/>
      <c r="AB186" s="104"/>
      <c r="AC186" s="104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</row>
    <row r="187" spans="1:143" ht="83.25">
      <c r="A187" s="104" t="s">
        <v>38</v>
      </c>
      <c r="B187" s="107" t="s">
        <v>35</v>
      </c>
      <c r="C187" s="104">
        <v>85</v>
      </c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8"/>
      <c r="AB187" s="104"/>
      <c r="AC187" s="104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</row>
    <row r="188" spans="1:143" ht="83.25">
      <c r="A188" s="104" t="s">
        <v>38</v>
      </c>
      <c r="B188" s="107" t="s">
        <v>9</v>
      </c>
      <c r="C188" s="104"/>
      <c r="D188" s="104">
        <v>40</v>
      </c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8"/>
      <c r="AB188" s="104"/>
      <c r="AC188" s="104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</row>
    <row r="189" spans="1:143" ht="83.25">
      <c r="A189" s="104"/>
      <c r="B189" s="107" t="s">
        <v>36</v>
      </c>
      <c r="C189" s="104">
        <f aca="true" t="shared" si="20" ref="C189:AC189">SUM(C182:C188)</f>
        <v>85</v>
      </c>
      <c r="D189" s="104">
        <f t="shared" si="20"/>
        <v>40</v>
      </c>
      <c r="E189" s="104">
        <f t="shared" si="20"/>
        <v>1.8</v>
      </c>
      <c r="F189" s="104">
        <f t="shared" si="20"/>
        <v>0</v>
      </c>
      <c r="G189" s="104">
        <f t="shared" si="20"/>
        <v>35</v>
      </c>
      <c r="H189" s="104">
        <f t="shared" si="20"/>
        <v>26</v>
      </c>
      <c r="I189" s="104">
        <f t="shared" si="20"/>
        <v>419.14</v>
      </c>
      <c r="J189" s="104">
        <f t="shared" si="20"/>
        <v>0</v>
      </c>
      <c r="K189" s="104">
        <f t="shared" si="20"/>
        <v>0</v>
      </c>
      <c r="L189" s="104">
        <f t="shared" si="20"/>
        <v>200</v>
      </c>
      <c r="M189" s="104">
        <f t="shared" si="20"/>
        <v>0</v>
      </c>
      <c r="N189" s="104">
        <f t="shared" si="20"/>
        <v>133</v>
      </c>
      <c r="O189" s="104">
        <f t="shared" si="20"/>
        <v>0</v>
      </c>
      <c r="P189" s="104">
        <f t="shared" si="20"/>
        <v>0</v>
      </c>
      <c r="Q189" s="104">
        <f t="shared" si="20"/>
        <v>0</v>
      </c>
      <c r="R189" s="104">
        <f t="shared" si="20"/>
        <v>0</v>
      </c>
      <c r="S189" s="104">
        <f t="shared" si="20"/>
        <v>0</v>
      </c>
      <c r="T189" s="104">
        <f t="shared" si="20"/>
        <v>0</v>
      </c>
      <c r="U189" s="104">
        <f t="shared" si="20"/>
        <v>11</v>
      </c>
      <c r="V189" s="104">
        <f t="shared" si="20"/>
        <v>28</v>
      </c>
      <c r="W189" s="104">
        <f t="shared" si="20"/>
        <v>0</v>
      </c>
      <c r="X189" s="104">
        <f t="shared" si="20"/>
        <v>0</v>
      </c>
      <c r="Y189" s="104">
        <f t="shared" si="20"/>
        <v>2</v>
      </c>
      <c r="Z189" s="104">
        <f t="shared" si="20"/>
        <v>0</v>
      </c>
      <c r="AA189" s="108">
        <f t="shared" si="20"/>
        <v>0</v>
      </c>
      <c r="AB189" s="104">
        <f t="shared" si="20"/>
        <v>0</v>
      </c>
      <c r="AC189" s="104">
        <f t="shared" si="20"/>
        <v>0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</row>
    <row r="190" spans="1:143" ht="84" thickBot="1">
      <c r="A190" s="104"/>
      <c r="B190" s="107" t="s">
        <v>55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8"/>
      <c r="AB190" s="104"/>
      <c r="AC190" s="104">
        <v>4.6</v>
      </c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</row>
    <row r="191" spans="1:143" s="14" customFormat="1" ht="84" thickBot="1">
      <c r="A191" s="104"/>
      <c r="B191" s="107" t="s">
        <v>11</v>
      </c>
      <c r="C191" s="104">
        <f aca="true" t="shared" si="21" ref="C191:AB191">SUM(C180+C189)</f>
        <v>125</v>
      </c>
      <c r="D191" s="104">
        <f t="shared" si="21"/>
        <v>80</v>
      </c>
      <c r="E191" s="104">
        <f t="shared" si="21"/>
        <v>1.8</v>
      </c>
      <c r="F191" s="104">
        <f t="shared" si="21"/>
        <v>0</v>
      </c>
      <c r="G191" s="104">
        <f t="shared" si="21"/>
        <v>35</v>
      </c>
      <c r="H191" s="104">
        <f t="shared" si="21"/>
        <v>26</v>
      </c>
      <c r="I191" s="104">
        <f t="shared" si="21"/>
        <v>419.14</v>
      </c>
      <c r="J191" s="104">
        <f t="shared" si="21"/>
        <v>6</v>
      </c>
      <c r="K191" s="104">
        <f t="shared" si="21"/>
        <v>0</v>
      </c>
      <c r="L191" s="104">
        <f t="shared" si="21"/>
        <v>200</v>
      </c>
      <c r="M191" s="104">
        <f t="shared" si="21"/>
        <v>0</v>
      </c>
      <c r="N191" s="104">
        <f t="shared" si="21"/>
        <v>133</v>
      </c>
      <c r="O191" s="104">
        <f t="shared" si="21"/>
        <v>0</v>
      </c>
      <c r="P191" s="104">
        <f t="shared" si="21"/>
        <v>31</v>
      </c>
      <c r="Q191" s="104">
        <f t="shared" si="21"/>
        <v>100</v>
      </c>
      <c r="R191" s="104">
        <f t="shared" si="21"/>
        <v>0</v>
      </c>
      <c r="S191" s="104">
        <f t="shared" si="21"/>
        <v>0</v>
      </c>
      <c r="T191" s="104">
        <f t="shared" si="21"/>
        <v>0</v>
      </c>
      <c r="U191" s="104">
        <f t="shared" si="21"/>
        <v>11</v>
      </c>
      <c r="V191" s="104">
        <f t="shared" si="21"/>
        <v>39</v>
      </c>
      <c r="W191" s="104">
        <f t="shared" si="21"/>
        <v>0</v>
      </c>
      <c r="X191" s="104">
        <f t="shared" si="21"/>
        <v>80</v>
      </c>
      <c r="Y191" s="104">
        <f t="shared" si="21"/>
        <v>20</v>
      </c>
      <c r="Z191" s="104">
        <f t="shared" si="21"/>
        <v>0</v>
      </c>
      <c r="AA191" s="108">
        <f t="shared" si="21"/>
        <v>0.5</v>
      </c>
      <c r="AB191" s="104">
        <f t="shared" si="21"/>
        <v>0</v>
      </c>
      <c r="AC191" s="104">
        <v>4.6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</row>
    <row r="192" spans="1:143" s="12" customFormat="1" ht="83.25">
      <c r="A192" s="127" t="s">
        <v>176</v>
      </c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</row>
    <row r="193" spans="1:143" s="63" customFormat="1" ht="84" thickBot="1">
      <c r="A193" s="127" t="s">
        <v>20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</row>
    <row r="194" spans="1:143" ht="68.25" customHeight="1">
      <c r="A194" s="128" t="s">
        <v>37</v>
      </c>
      <c r="B194" s="127" t="s">
        <v>22</v>
      </c>
      <c r="C194" s="126" t="s">
        <v>68</v>
      </c>
      <c r="D194" s="126" t="s">
        <v>69</v>
      </c>
      <c r="E194" s="126" t="s">
        <v>70</v>
      </c>
      <c r="F194" s="126" t="s">
        <v>71</v>
      </c>
      <c r="G194" s="126" t="s">
        <v>72</v>
      </c>
      <c r="H194" s="126" t="s">
        <v>151</v>
      </c>
      <c r="I194" s="126" t="s">
        <v>152</v>
      </c>
      <c r="J194" s="126" t="s">
        <v>73</v>
      </c>
      <c r="K194" s="126" t="s">
        <v>74</v>
      </c>
      <c r="L194" s="126" t="s">
        <v>97</v>
      </c>
      <c r="M194" s="126" t="s">
        <v>153</v>
      </c>
      <c r="N194" s="126" t="s">
        <v>154</v>
      </c>
      <c r="O194" s="126" t="s">
        <v>155</v>
      </c>
      <c r="P194" s="126" t="s">
        <v>75</v>
      </c>
      <c r="Q194" s="126" t="s">
        <v>76</v>
      </c>
      <c r="R194" s="126" t="s">
        <v>122</v>
      </c>
      <c r="S194" s="126" t="s">
        <v>77</v>
      </c>
      <c r="T194" s="126" t="s">
        <v>78</v>
      </c>
      <c r="U194" s="126" t="s">
        <v>79</v>
      </c>
      <c r="V194" s="126" t="s">
        <v>80</v>
      </c>
      <c r="W194" s="126" t="s">
        <v>81</v>
      </c>
      <c r="X194" s="126" t="s">
        <v>156</v>
      </c>
      <c r="Y194" s="126" t="s">
        <v>82</v>
      </c>
      <c r="Z194" s="126" t="s">
        <v>83</v>
      </c>
      <c r="AA194" s="129" t="s">
        <v>84</v>
      </c>
      <c r="AB194" s="126" t="s">
        <v>123</v>
      </c>
      <c r="AC194" s="126" t="s">
        <v>85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</row>
    <row r="195" spans="1:143" ht="390" customHeight="1">
      <c r="A195" s="128"/>
      <c r="B195" s="127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9"/>
      <c r="AB195" s="126"/>
      <c r="AC195" s="126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</row>
    <row r="196" spans="1:143" ht="84" thickBot="1">
      <c r="A196" s="104">
        <v>1</v>
      </c>
      <c r="B196" s="105">
        <v>2</v>
      </c>
      <c r="C196" s="104">
        <v>3</v>
      </c>
      <c r="D196" s="104">
        <v>4</v>
      </c>
      <c r="E196" s="104">
        <v>5</v>
      </c>
      <c r="F196" s="104">
        <v>6</v>
      </c>
      <c r="G196" s="104">
        <v>7</v>
      </c>
      <c r="H196" s="104" t="s">
        <v>54</v>
      </c>
      <c r="I196" s="104">
        <v>9</v>
      </c>
      <c r="J196" s="104">
        <v>10</v>
      </c>
      <c r="K196" s="104">
        <v>11</v>
      </c>
      <c r="L196" s="104">
        <v>12</v>
      </c>
      <c r="M196" s="104">
        <v>13</v>
      </c>
      <c r="N196" s="104">
        <v>14</v>
      </c>
      <c r="O196" s="104">
        <v>15</v>
      </c>
      <c r="P196" s="104">
        <v>16</v>
      </c>
      <c r="Q196" s="104">
        <v>17</v>
      </c>
      <c r="R196" s="104">
        <v>18</v>
      </c>
      <c r="S196" s="104">
        <v>19</v>
      </c>
      <c r="T196" s="104">
        <v>20</v>
      </c>
      <c r="U196" s="104">
        <v>21</v>
      </c>
      <c r="V196" s="104">
        <v>22</v>
      </c>
      <c r="W196" s="104">
        <v>23</v>
      </c>
      <c r="X196" s="104">
        <v>24</v>
      </c>
      <c r="Y196" s="104">
        <v>25</v>
      </c>
      <c r="Z196" s="104">
        <v>26</v>
      </c>
      <c r="AA196" s="105">
        <v>27</v>
      </c>
      <c r="AB196" s="104">
        <v>28</v>
      </c>
      <c r="AC196" s="104">
        <v>30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</row>
    <row r="197" spans="1:143" s="14" customFormat="1" ht="84" thickBot="1">
      <c r="A197" s="127" t="s">
        <v>7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</row>
    <row r="198" spans="1:29" s="11" customFormat="1" ht="166.5">
      <c r="A198" s="104">
        <v>53</v>
      </c>
      <c r="B198" s="107" t="s">
        <v>114</v>
      </c>
      <c r="C198" s="104"/>
      <c r="D198" s="104"/>
      <c r="E198" s="104"/>
      <c r="F198" s="104"/>
      <c r="G198" s="104">
        <v>16</v>
      </c>
      <c r="H198" s="104"/>
      <c r="I198" s="104"/>
      <c r="J198" s="104"/>
      <c r="K198" s="104"/>
      <c r="L198" s="104"/>
      <c r="M198" s="104"/>
      <c r="N198" s="104"/>
      <c r="O198" s="106"/>
      <c r="P198" s="104"/>
      <c r="Q198" s="104">
        <v>186</v>
      </c>
      <c r="R198" s="104"/>
      <c r="S198" s="104"/>
      <c r="T198" s="104"/>
      <c r="U198" s="104"/>
      <c r="V198" s="104">
        <v>1</v>
      </c>
      <c r="W198" s="104"/>
      <c r="X198" s="104"/>
      <c r="Y198" s="104">
        <v>2</v>
      </c>
      <c r="Z198" s="104"/>
      <c r="AA198" s="108"/>
      <c r="AB198" s="104"/>
      <c r="AC198" s="104"/>
    </row>
    <row r="199" spans="1:29" s="11" customFormat="1" ht="83.25">
      <c r="A199" s="104" t="s">
        <v>38</v>
      </c>
      <c r="B199" s="107" t="s">
        <v>9</v>
      </c>
      <c r="C199" s="104"/>
      <c r="D199" s="104">
        <v>40</v>
      </c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8"/>
      <c r="AB199" s="104"/>
      <c r="AC199" s="104"/>
    </row>
    <row r="200" spans="1:29" s="11" customFormat="1" ht="166.5">
      <c r="A200" s="104" t="s">
        <v>38</v>
      </c>
      <c r="B200" s="107" t="s">
        <v>96</v>
      </c>
      <c r="C200" s="104">
        <v>40</v>
      </c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8"/>
      <c r="AB200" s="104"/>
      <c r="AC200" s="104"/>
    </row>
    <row r="201" spans="1:29" s="11" customFormat="1" ht="166.5">
      <c r="A201" s="104">
        <v>2</v>
      </c>
      <c r="B201" s="107" t="s">
        <v>98</v>
      </c>
      <c r="C201" s="104"/>
      <c r="D201" s="104"/>
      <c r="E201" s="104"/>
      <c r="F201" s="104"/>
      <c r="G201" s="104"/>
      <c r="H201" s="104"/>
      <c r="I201" s="109"/>
      <c r="J201" s="109"/>
      <c r="K201" s="104"/>
      <c r="L201" s="104"/>
      <c r="M201" s="104"/>
      <c r="N201" s="104"/>
      <c r="O201" s="104"/>
      <c r="P201" s="104"/>
      <c r="Q201" s="104">
        <v>180</v>
      </c>
      <c r="R201" s="104"/>
      <c r="S201" s="104"/>
      <c r="T201" s="104"/>
      <c r="U201" s="104"/>
      <c r="V201" s="104"/>
      <c r="W201" s="104"/>
      <c r="X201" s="104"/>
      <c r="Y201" s="104">
        <v>18</v>
      </c>
      <c r="Z201" s="104"/>
      <c r="AA201" s="108"/>
      <c r="AB201" s="104">
        <v>2</v>
      </c>
      <c r="AC201" s="104"/>
    </row>
    <row r="202" spans="1:29" s="11" customFormat="1" ht="83.25">
      <c r="A202" s="104">
        <v>70</v>
      </c>
      <c r="B202" s="107" t="s">
        <v>91</v>
      </c>
      <c r="C202" s="104"/>
      <c r="D202" s="104"/>
      <c r="E202" s="104"/>
      <c r="F202" s="104"/>
      <c r="G202" s="104"/>
      <c r="H202" s="104"/>
      <c r="I202" s="109"/>
      <c r="J202" s="109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>
        <v>20</v>
      </c>
      <c r="U202" s="104"/>
      <c r="V202" s="104"/>
      <c r="W202" s="104"/>
      <c r="X202" s="104"/>
      <c r="Y202" s="104"/>
      <c r="Z202" s="104"/>
      <c r="AA202" s="108"/>
      <c r="AB202" s="104"/>
      <c r="AC202" s="104"/>
    </row>
    <row r="203" spans="1:29" s="11" customFormat="1" ht="166.5">
      <c r="A203" s="104">
        <v>3</v>
      </c>
      <c r="B203" s="107" t="s">
        <v>90</v>
      </c>
      <c r="C203" s="104"/>
      <c r="D203" s="104"/>
      <c r="E203" s="104"/>
      <c r="F203" s="104"/>
      <c r="G203" s="104"/>
      <c r="H203" s="104"/>
      <c r="I203" s="109"/>
      <c r="J203" s="109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>
        <v>6</v>
      </c>
      <c r="W203" s="104"/>
      <c r="X203" s="104"/>
      <c r="Y203" s="104"/>
      <c r="Z203" s="104"/>
      <c r="AA203" s="108"/>
      <c r="AB203" s="104"/>
      <c r="AC203" s="104"/>
    </row>
    <row r="204" spans="1:29" s="11" customFormat="1" ht="166.5">
      <c r="A204" s="104" t="s">
        <v>38</v>
      </c>
      <c r="B204" s="107" t="s">
        <v>107</v>
      </c>
      <c r="C204" s="104"/>
      <c r="D204" s="104"/>
      <c r="E204" s="104"/>
      <c r="F204" s="104"/>
      <c r="G204" s="104"/>
      <c r="H204" s="104"/>
      <c r="I204" s="104"/>
      <c r="J204" s="109">
        <v>160</v>
      </c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8"/>
      <c r="AB204" s="104"/>
      <c r="AC204" s="104"/>
    </row>
    <row r="205" spans="1:143" ht="83.25">
      <c r="A205" s="104"/>
      <c r="B205" s="107" t="s">
        <v>36</v>
      </c>
      <c r="C205" s="104">
        <f>C198+C199+C200+C201+C202+C203+C204</f>
        <v>40</v>
      </c>
      <c r="D205" s="104">
        <f aca="true" t="shared" si="22" ref="D205:AC205">D198+D199+D200+D201+D202+D203+D204</f>
        <v>40</v>
      </c>
      <c r="E205" s="104">
        <f t="shared" si="22"/>
        <v>0</v>
      </c>
      <c r="F205" s="104">
        <f t="shared" si="22"/>
        <v>0</v>
      </c>
      <c r="G205" s="104">
        <f t="shared" si="22"/>
        <v>16</v>
      </c>
      <c r="H205" s="104">
        <f t="shared" si="22"/>
        <v>0</v>
      </c>
      <c r="I205" s="104">
        <f t="shared" si="22"/>
        <v>0</v>
      </c>
      <c r="J205" s="104">
        <f t="shared" si="22"/>
        <v>160</v>
      </c>
      <c r="K205" s="104">
        <f t="shared" si="22"/>
        <v>0</v>
      </c>
      <c r="L205" s="104">
        <f t="shared" si="22"/>
        <v>0</v>
      </c>
      <c r="M205" s="104">
        <f t="shared" si="22"/>
        <v>0</v>
      </c>
      <c r="N205" s="104">
        <f t="shared" si="22"/>
        <v>0</v>
      </c>
      <c r="O205" s="104">
        <f t="shared" si="22"/>
        <v>0</v>
      </c>
      <c r="P205" s="104">
        <f t="shared" si="22"/>
        <v>0</v>
      </c>
      <c r="Q205" s="104">
        <f t="shared" si="22"/>
        <v>366</v>
      </c>
      <c r="R205" s="104">
        <f t="shared" si="22"/>
        <v>0</v>
      </c>
      <c r="S205" s="104">
        <f t="shared" si="22"/>
        <v>0</v>
      </c>
      <c r="T205" s="104">
        <f t="shared" si="22"/>
        <v>20</v>
      </c>
      <c r="U205" s="104">
        <f t="shared" si="22"/>
        <v>0</v>
      </c>
      <c r="V205" s="104">
        <f t="shared" si="22"/>
        <v>7</v>
      </c>
      <c r="W205" s="104">
        <f t="shared" si="22"/>
        <v>0</v>
      </c>
      <c r="X205" s="104">
        <f t="shared" si="22"/>
        <v>0</v>
      </c>
      <c r="Y205" s="104">
        <f t="shared" si="22"/>
        <v>20</v>
      </c>
      <c r="Z205" s="104">
        <f t="shared" si="22"/>
        <v>0</v>
      </c>
      <c r="AA205" s="104">
        <f t="shared" si="22"/>
        <v>0</v>
      </c>
      <c r="AB205" s="104">
        <f t="shared" si="22"/>
        <v>2</v>
      </c>
      <c r="AC205" s="104">
        <f t="shared" si="22"/>
        <v>0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</row>
    <row r="206" spans="1:143" ht="83.25">
      <c r="A206" s="127" t="s">
        <v>10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</row>
    <row r="207" spans="1:143" ht="166.5">
      <c r="A207" s="104" t="s">
        <v>110</v>
      </c>
      <c r="B207" s="107" t="s">
        <v>109</v>
      </c>
      <c r="C207" s="104"/>
      <c r="D207" s="104"/>
      <c r="E207" s="104"/>
      <c r="F207" s="104"/>
      <c r="G207" s="104"/>
      <c r="H207" s="104"/>
      <c r="I207" s="104">
        <v>141</v>
      </c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>
        <v>8</v>
      </c>
      <c r="X207" s="104"/>
      <c r="Y207" s="104">
        <v>1.2</v>
      </c>
      <c r="Z207" s="104"/>
      <c r="AA207" s="108"/>
      <c r="AB207" s="104"/>
      <c r="AC207" s="104"/>
      <c r="AD207" s="58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</row>
    <row r="208" spans="1:143" ht="333">
      <c r="A208" s="108">
        <v>49.5</v>
      </c>
      <c r="B208" s="107" t="s">
        <v>49</v>
      </c>
      <c r="C208" s="104"/>
      <c r="D208" s="104"/>
      <c r="E208" s="104"/>
      <c r="F208" s="104"/>
      <c r="G208" s="104"/>
      <c r="H208" s="104">
        <v>122</v>
      </c>
      <c r="I208" s="104">
        <v>25</v>
      </c>
      <c r="J208" s="104"/>
      <c r="K208" s="104"/>
      <c r="L208" s="104"/>
      <c r="M208" s="104">
        <v>25</v>
      </c>
      <c r="N208" s="104"/>
      <c r="O208" s="104"/>
      <c r="P208" s="104"/>
      <c r="Q208" s="104"/>
      <c r="R208" s="104"/>
      <c r="S208" s="104"/>
      <c r="T208" s="104"/>
      <c r="U208" s="104"/>
      <c r="V208" s="104">
        <v>4</v>
      </c>
      <c r="W208" s="104"/>
      <c r="X208" s="104">
        <v>2</v>
      </c>
      <c r="Y208" s="104"/>
      <c r="Z208" s="104"/>
      <c r="AA208" s="108"/>
      <c r="AB208" s="104"/>
      <c r="AC208" s="104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</row>
    <row r="209" spans="1:143" ht="166.5">
      <c r="A209" s="124">
        <v>19</v>
      </c>
      <c r="B209" s="107" t="s">
        <v>145</v>
      </c>
      <c r="C209" s="124"/>
      <c r="D209" s="124"/>
      <c r="E209" s="124"/>
      <c r="F209" s="124"/>
      <c r="G209" s="124"/>
      <c r="H209" s="124"/>
      <c r="I209" s="109"/>
      <c r="J209" s="109"/>
      <c r="K209" s="124"/>
      <c r="L209" s="124"/>
      <c r="M209" s="124"/>
      <c r="N209" s="124"/>
      <c r="O209" s="124"/>
      <c r="P209" s="124">
        <v>71</v>
      </c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5"/>
      <c r="AB209" s="124"/>
      <c r="AC209" s="124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</row>
    <row r="210" spans="1:143" ht="189" customHeight="1">
      <c r="A210" s="104">
        <v>7</v>
      </c>
      <c r="B210" s="107" t="s">
        <v>45</v>
      </c>
      <c r="C210" s="104"/>
      <c r="D210" s="104"/>
      <c r="E210" s="104"/>
      <c r="F210" s="104"/>
      <c r="G210" s="104"/>
      <c r="H210" s="104">
        <v>205</v>
      </c>
      <c r="I210" s="104"/>
      <c r="J210" s="104"/>
      <c r="K210" s="104"/>
      <c r="L210" s="104"/>
      <c r="M210" s="104"/>
      <c r="N210" s="104"/>
      <c r="O210" s="104"/>
      <c r="P210" s="104"/>
      <c r="Q210" s="104">
        <v>28</v>
      </c>
      <c r="R210" s="104"/>
      <c r="S210" s="104"/>
      <c r="T210" s="104"/>
      <c r="U210" s="104"/>
      <c r="V210" s="104">
        <v>6</v>
      </c>
      <c r="W210" s="104"/>
      <c r="X210" s="104"/>
      <c r="Y210" s="104"/>
      <c r="Z210" s="104"/>
      <c r="AA210" s="108"/>
      <c r="AB210" s="104"/>
      <c r="AC210" s="104"/>
      <c r="AD210" s="77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</row>
    <row r="211" spans="1:143" ht="83.25">
      <c r="A211" s="104">
        <v>17</v>
      </c>
      <c r="B211" s="107" t="s">
        <v>47</v>
      </c>
      <c r="C211" s="104"/>
      <c r="D211" s="104"/>
      <c r="E211" s="104"/>
      <c r="F211" s="104"/>
      <c r="G211" s="104"/>
      <c r="H211" s="104"/>
      <c r="I211" s="104"/>
      <c r="J211" s="104"/>
      <c r="K211" s="104">
        <v>43</v>
      </c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>
        <v>18</v>
      </c>
      <c r="Z211" s="104"/>
      <c r="AA211" s="108"/>
      <c r="AB211" s="104"/>
      <c r="AC211" s="104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</row>
    <row r="212" spans="1:143" ht="83.25">
      <c r="A212" s="104" t="s">
        <v>38</v>
      </c>
      <c r="B212" s="107" t="s">
        <v>35</v>
      </c>
      <c r="C212" s="104">
        <v>85</v>
      </c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8"/>
      <c r="AB212" s="104"/>
      <c r="AC212" s="104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</row>
    <row r="213" spans="1:143" ht="83.25">
      <c r="A213" s="104" t="s">
        <v>38</v>
      </c>
      <c r="B213" s="107" t="s">
        <v>9</v>
      </c>
      <c r="C213" s="104"/>
      <c r="D213" s="104">
        <v>40</v>
      </c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8"/>
      <c r="AB213" s="104"/>
      <c r="AC213" s="104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</row>
    <row r="214" spans="1:143" ht="83.25">
      <c r="A214" s="104"/>
      <c r="B214" s="107" t="s">
        <v>36</v>
      </c>
      <c r="C214" s="104">
        <f aca="true" t="shared" si="23" ref="C214:AC214">SUM(C207:C213)</f>
        <v>85</v>
      </c>
      <c r="D214" s="104">
        <f t="shared" si="23"/>
        <v>40</v>
      </c>
      <c r="E214" s="104">
        <f t="shared" si="23"/>
        <v>0</v>
      </c>
      <c r="F214" s="104">
        <f t="shared" si="23"/>
        <v>0</v>
      </c>
      <c r="G214" s="104">
        <f t="shared" si="23"/>
        <v>0</v>
      </c>
      <c r="H214" s="104">
        <f t="shared" si="23"/>
        <v>327</v>
      </c>
      <c r="I214" s="104">
        <f t="shared" si="23"/>
        <v>166</v>
      </c>
      <c r="J214" s="104">
        <f t="shared" si="23"/>
        <v>0</v>
      </c>
      <c r="K214" s="104">
        <f t="shared" si="23"/>
        <v>43</v>
      </c>
      <c r="L214" s="104">
        <f t="shared" si="23"/>
        <v>0</v>
      </c>
      <c r="M214" s="104">
        <f t="shared" si="23"/>
        <v>25</v>
      </c>
      <c r="N214" s="104">
        <f t="shared" si="23"/>
        <v>0</v>
      </c>
      <c r="O214" s="104">
        <f t="shared" si="23"/>
        <v>0</v>
      </c>
      <c r="P214" s="104">
        <f t="shared" si="23"/>
        <v>71</v>
      </c>
      <c r="Q214" s="104">
        <f t="shared" si="23"/>
        <v>28</v>
      </c>
      <c r="R214" s="104">
        <f t="shared" si="23"/>
        <v>0</v>
      </c>
      <c r="S214" s="104">
        <f t="shared" si="23"/>
        <v>0</v>
      </c>
      <c r="T214" s="104">
        <f t="shared" si="23"/>
        <v>0</v>
      </c>
      <c r="U214" s="104">
        <f t="shared" si="23"/>
        <v>0</v>
      </c>
      <c r="V214" s="104">
        <f t="shared" si="23"/>
        <v>10</v>
      </c>
      <c r="W214" s="104">
        <f t="shared" si="23"/>
        <v>8</v>
      </c>
      <c r="X214" s="104">
        <f t="shared" si="23"/>
        <v>2</v>
      </c>
      <c r="Y214" s="104">
        <f t="shared" si="23"/>
        <v>19.2</v>
      </c>
      <c r="Z214" s="104">
        <f t="shared" si="23"/>
        <v>0</v>
      </c>
      <c r="AA214" s="108">
        <f t="shared" si="23"/>
        <v>0</v>
      </c>
      <c r="AB214" s="104">
        <f t="shared" si="23"/>
        <v>0</v>
      </c>
      <c r="AC214" s="104">
        <f t="shared" si="23"/>
        <v>0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</row>
    <row r="215" spans="1:143" ht="84" thickBot="1">
      <c r="A215" s="104"/>
      <c r="B215" s="107" t="s">
        <v>55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8"/>
      <c r="AB215" s="104"/>
      <c r="AC215" s="104">
        <v>4.6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</row>
    <row r="216" spans="1:143" s="14" customFormat="1" ht="84" thickBot="1">
      <c r="A216" s="104"/>
      <c r="B216" s="107" t="s">
        <v>11</v>
      </c>
      <c r="C216" s="104">
        <f aca="true" t="shared" si="24" ref="C216:AB216">SUM(C205+C214)</f>
        <v>125</v>
      </c>
      <c r="D216" s="104">
        <f t="shared" si="24"/>
        <v>80</v>
      </c>
      <c r="E216" s="104">
        <f t="shared" si="24"/>
        <v>0</v>
      </c>
      <c r="F216" s="104">
        <f t="shared" si="24"/>
        <v>0</v>
      </c>
      <c r="G216" s="104">
        <f t="shared" si="24"/>
        <v>16</v>
      </c>
      <c r="H216" s="104">
        <f t="shared" si="24"/>
        <v>327</v>
      </c>
      <c r="I216" s="104">
        <f t="shared" si="24"/>
        <v>166</v>
      </c>
      <c r="J216" s="104">
        <f t="shared" si="24"/>
        <v>160</v>
      </c>
      <c r="K216" s="104">
        <f t="shared" si="24"/>
        <v>43</v>
      </c>
      <c r="L216" s="104">
        <f t="shared" si="24"/>
        <v>0</v>
      </c>
      <c r="M216" s="104">
        <f t="shared" si="24"/>
        <v>25</v>
      </c>
      <c r="N216" s="104">
        <f t="shared" si="24"/>
        <v>0</v>
      </c>
      <c r="O216" s="104">
        <f t="shared" si="24"/>
        <v>0</v>
      </c>
      <c r="P216" s="104">
        <f t="shared" si="24"/>
        <v>71</v>
      </c>
      <c r="Q216" s="104">
        <f t="shared" si="24"/>
        <v>394</v>
      </c>
      <c r="R216" s="104">
        <f t="shared" si="24"/>
        <v>0</v>
      </c>
      <c r="S216" s="104">
        <f t="shared" si="24"/>
        <v>0</v>
      </c>
      <c r="T216" s="104">
        <f t="shared" si="24"/>
        <v>20</v>
      </c>
      <c r="U216" s="104">
        <f t="shared" si="24"/>
        <v>0</v>
      </c>
      <c r="V216" s="104">
        <f t="shared" si="24"/>
        <v>17</v>
      </c>
      <c r="W216" s="104">
        <f t="shared" si="24"/>
        <v>8</v>
      </c>
      <c r="X216" s="104">
        <f t="shared" si="24"/>
        <v>2</v>
      </c>
      <c r="Y216" s="104">
        <f t="shared" si="24"/>
        <v>39.2</v>
      </c>
      <c r="Z216" s="104">
        <f t="shared" si="24"/>
        <v>0</v>
      </c>
      <c r="AA216" s="108">
        <f t="shared" si="24"/>
        <v>0</v>
      </c>
      <c r="AB216" s="104">
        <f t="shared" si="24"/>
        <v>2</v>
      </c>
      <c r="AC216" s="104">
        <v>4.6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</row>
    <row r="217" spans="1:143" s="14" customFormat="1" ht="84" thickBot="1">
      <c r="A217" s="127" t="s">
        <v>176</v>
      </c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</row>
    <row r="218" spans="1:143" s="14" customFormat="1" ht="84" thickBot="1">
      <c r="A218" s="127" t="s">
        <v>21</v>
      </c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</row>
    <row r="219" spans="1:143" s="14" customFormat="1" ht="69" customHeight="1" thickBot="1">
      <c r="A219" s="128" t="s">
        <v>37</v>
      </c>
      <c r="B219" s="127" t="s">
        <v>22</v>
      </c>
      <c r="C219" s="126" t="s">
        <v>68</v>
      </c>
      <c r="D219" s="126" t="s">
        <v>69</v>
      </c>
      <c r="E219" s="126" t="s">
        <v>70</v>
      </c>
      <c r="F219" s="126" t="s">
        <v>71</v>
      </c>
      <c r="G219" s="126" t="s">
        <v>72</v>
      </c>
      <c r="H219" s="126" t="s">
        <v>151</v>
      </c>
      <c r="I219" s="126" t="s">
        <v>152</v>
      </c>
      <c r="J219" s="126" t="s">
        <v>73</v>
      </c>
      <c r="K219" s="126" t="s">
        <v>74</v>
      </c>
      <c r="L219" s="126" t="s">
        <v>97</v>
      </c>
      <c r="M219" s="126" t="s">
        <v>153</v>
      </c>
      <c r="N219" s="126" t="s">
        <v>154</v>
      </c>
      <c r="O219" s="126" t="s">
        <v>155</v>
      </c>
      <c r="P219" s="126" t="s">
        <v>75</v>
      </c>
      <c r="Q219" s="126" t="s">
        <v>76</v>
      </c>
      <c r="R219" s="126" t="s">
        <v>122</v>
      </c>
      <c r="S219" s="126" t="s">
        <v>77</v>
      </c>
      <c r="T219" s="126" t="s">
        <v>78</v>
      </c>
      <c r="U219" s="126" t="s">
        <v>79</v>
      </c>
      <c r="V219" s="126" t="s">
        <v>80</v>
      </c>
      <c r="W219" s="126" t="s">
        <v>81</v>
      </c>
      <c r="X219" s="126" t="s">
        <v>156</v>
      </c>
      <c r="Y219" s="126" t="s">
        <v>82</v>
      </c>
      <c r="Z219" s="126" t="s">
        <v>83</v>
      </c>
      <c r="AA219" s="129" t="s">
        <v>84</v>
      </c>
      <c r="AB219" s="126" t="s">
        <v>123</v>
      </c>
      <c r="AC219" s="126" t="s">
        <v>85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</row>
    <row r="220" spans="1:143" s="14" customFormat="1" ht="409.5" customHeight="1" thickBot="1">
      <c r="A220" s="128"/>
      <c r="B220" s="127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9"/>
      <c r="AB220" s="126"/>
      <c r="AC220" s="126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</row>
    <row r="221" spans="1:143" s="14" customFormat="1" ht="84" thickBot="1">
      <c r="A221" s="104">
        <v>1</v>
      </c>
      <c r="B221" s="105">
        <v>2</v>
      </c>
      <c r="C221" s="104">
        <v>3</v>
      </c>
      <c r="D221" s="104">
        <v>4</v>
      </c>
      <c r="E221" s="104">
        <v>5</v>
      </c>
      <c r="F221" s="104">
        <v>6</v>
      </c>
      <c r="G221" s="104">
        <v>7</v>
      </c>
      <c r="H221" s="104" t="s">
        <v>54</v>
      </c>
      <c r="I221" s="104">
        <v>9</v>
      </c>
      <c r="J221" s="104">
        <v>10</v>
      </c>
      <c r="K221" s="104">
        <v>11</v>
      </c>
      <c r="L221" s="104">
        <v>12</v>
      </c>
      <c r="M221" s="104">
        <v>13</v>
      </c>
      <c r="N221" s="104">
        <v>14</v>
      </c>
      <c r="O221" s="104">
        <v>15</v>
      </c>
      <c r="P221" s="104">
        <v>16</v>
      </c>
      <c r="Q221" s="104">
        <v>17</v>
      </c>
      <c r="R221" s="104">
        <v>18</v>
      </c>
      <c r="S221" s="104">
        <v>19</v>
      </c>
      <c r="T221" s="104">
        <v>20</v>
      </c>
      <c r="U221" s="104">
        <v>21</v>
      </c>
      <c r="V221" s="104">
        <v>22</v>
      </c>
      <c r="W221" s="104">
        <v>23</v>
      </c>
      <c r="X221" s="104">
        <v>24</v>
      </c>
      <c r="Y221" s="104">
        <v>25</v>
      </c>
      <c r="Z221" s="104">
        <v>26</v>
      </c>
      <c r="AA221" s="105">
        <v>27</v>
      </c>
      <c r="AB221" s="104">
        <v>28</v>
      </c>
      <c r="AC221" s="104">
        <v>30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</row>
    <row r="222" spans="1:143" s="14" customFormat="1" ht="84" thickBot="1">
      <c r="A222" s="127" t="s">
        <v>7</v>
      </c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</row>
    <row r="223" spans="1:143" s="14" customFormat="1" ht="167.25" thickBot="1">
      <c r="A223" s="104">
        <v>31</v>
      </c>
      <c r="B223" s="107" t="s">
        <v>40</v>
      </c>
      <c r="C223" s="104">
        <v>6</v>
      </c>
      <c r="D223" s="104"/>
      <c r="E223" s="104">
        <v>6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>
        <v>118</v>
      </c>
      <c r="R223" s="104"/>
      <c r="S223" s="104">
        <v>147</v>
      </c>
      <c r="T223" s="104"/>
      <c r="U223" s="104">
        <v>6</v>
      </c>
      <c r="V223" s="104">
        <v>6</v>
      </c>
      <c r="W223" s="104"/>
      <c r="X223" s="104">
        <v>8</v>
      </c>
      <c r="Y223" s="104">
        <v>13</v>
      </c>
      <c r="Z223" s="104"/>
      <c r="AA223" s="108"/>
      <c r="AB223" s="104"/>
      <c r="AC223" s="104"/>
      <c r="AD223" s="13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</row>
    <row r="224" spans="1:143" s="14" customFormat="1" ht="84" thickBot="1">
      <c r="A224" s="104" t="s">
        <v>38</v>
      </c>
      <c r="B224" s="107" t="s">
        <v>9</v>
      </c>
      <c r="C224" s="104"/>
      <c r="D224" s="104">
        <v>40</v>
      </c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8"/>
      <c r="AB224" s="104"/>
      <c r="AC224" s="104"/>
      <c r="AD224" s="67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</row>
    <row r="225" spans="1:143" s="14" customFormat="1" ht="167.25" thickBot="1">
      <c r="A225" s="104">
        <v>32</v>
      </c>
      <c r="B225" s="107" t="s">
        <v>108</v>
      </c>
      <c r="C225" s="104">
        <v>30</v>
      </c>
      <c r="D225" s="104"/>
      <c r="E225" s="104"/>
      <c r="F225" s="104"/>
      <c r="G225" s="104"/>
      <c r="H225" s="104"/>
      <c r="I225" s="104"/>
      <c r="J225" s="104">
        <v>8.3</v>
      </c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8"/>
      <c r="AB225" s="104"/>
      <c r="AC225" s="104"/>
      <c r="AD225" s="67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</row>
    <row r="226" spans="1:143" s="14" customFormat="1" ht="84" thickBot="1">
      <c r="A226" s="104">
        <v>20</v>
      </c>
      <c r="B226" s="107" t="s">
        <v>43</v>
      </c>
      <c r="C226" s="104"/>
      <c r="D226" s="104"/>
      <c r="E226" s="104"/>
      <c r="F226" s="104"/>
      <c r="G226" s="104"/>
      <c r="H226" s="104"/>
      <c r="I226" s="109"/>
      <c r="J226" s="109"/>
      <c r="K226" s="104"/>
      <c r="L226" s="104"/>
      <c r="M226" s="104"/>
      <c r="N226" s="104"/>
      <c r="O226" s="104"/>
      <c r="P226" s="104"/>
      <c r="Q226" s="104">
        <v>130</v>
      </c>
      <c r="R226" s="104"/>
      <c r="S226" s="104"/>
      <c r="T226" s="104"/>
      <c r="U226" s="104"/>
      <c r="V226" s="104"/>
      <c r="W226" s="104"/>
      <c r="X226" s="104"/>
      <c r="Y226" s="104">
        <v>18</v>
      </c>
      <c r="Z226" s="104"/>
      <c r="AA226" s="108">
        <v>0.5</v>
      </c>
      <c r="AB226" s="104"/>
      <c r="AC226" s="104"/>
      <c r="AD226" s="13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</row>
    <row r="227" spans="1:143" s="14" customFormat="1" ht="84" thickBot="1">
      <c r="A227" s="104"/>
      <c r="B227" s="107" t="s">
        <v>36</v>
      </c>
      <c r="C227" s="104">
        <f aca="true" t="shared" si="25" ref="C227:AC227">SUM(C223:C226)</f>
        <v>36</v>
      </c>
      <c r="D227" s="104">
        <f t="shared" si="25"/>
        <v>40</v>
      </c>
      <c r="E227" s="104">
        <f t="shared" si="25"/>
        <v>6</v>
      </c>
      <c r="F227" s="104">
        <f t="shared" si="25"/>
        <v>0</v>
      </c>
      <c r="G227" s="104">
        <f t="shared" si="25"/>
        <v>0</v>
      </c>
      <c r="H227" s="104">
        <f t="shared" si="25"/>
        <v>0</v>
      </c>
      <c r="I227" s="104">
        <f t="shared" si="25"/>
        <v>0</v>
      </c>
      <c r="J227" s="104">
        <f t="shared" si="25"/>
        <v>8.3</v>
      </c>
      <c r="K227" s="104">
        <f t="shared" si="25"/>
        <v>0</v>
      </c>
      <c r="L227" s="104">
        <f t="shared" si="25"/>
        <v>0</v>
      </c>
      <c r="M227" s="104">
        <f t="shared" si="25"/>
        <v>0</v>
      </c>
      <c r="N227" s="104">
        <f t="shared" si="25"/>
        <v>0</v>
      </c>
      <c r="O227" s="104">
        <f t="shared" si="25"/>
        <v>0</v>
      </c>
      <c r="P227" s="104">
        <f t="shared" si="25"/>
        <v>0</v>
      </c>
      <c r="Q227" s="104">
        <f t="shared" si="25"/>
        <v>248</v>
      </c>
      <c r="R227" s="104">
        <f t="shared" si="25"/>
        <v>0</v>
      </c>
      <c r="S227" s="104">
        <f t="shared" si="25"/>
        <v>147</v>
      </c>
      <c r="T227" s="104">
        <f t="shared" si="25"/>
        <v>0</v>
      </c>
      <c r="U227" s="104">
        <f t="shared" si="25"/>
        <v>6</v>
      </c>
      <c r="V227" s="104">
        <f t="shared" si="25"/>
        <v>6</v>
      </c>
      <c r="W227" s="104">
        <f t="shared" si="25"/>
        <v>0</v>
      </c>
      <c r="X227" s="104">
        <f t="shared" si="25"/>
        <v>8</v>
      </c>
      <c r="Y227" s="104">
        <f t="shared" si="25"/>
        <v>31</v>
      </c>
      <c r="Z227" s="104">
        <f t="shared" si="25"/>
        <v>0</v>
      </c>
      <c r="AA227" s="108">
        <f t="shared" si="25"/>
        <v>0.5</v>
      </c>
      <c r="AB227" s="104">
        <f t="shared" si="25"/>
        <v>0</v>
      </c>
      <c r="AC227" s="104">
        <f t="shared" si="25"/>
        <v>0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</row>
    <row r="228" spans="1:143" s="14" customFormat="1" ht="84" thickBot="1">
      <c r="A228" s="127" t="s">
        <v>10</v>
      </c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</row>
    <row r="229" spans="1:143" s="14" customFormat="1" ht="167.25" thickBot="1">
      <c r="A229" s="104">
        <v>1</v>
      </c>
      <c r="B229" s="107" t="s">
        <v>92</v>
      </c>
      <c r="C229" s="104"/>
      <c r="D229" s="104"/>
      <c r="E229" s="104"/>
      <c r="F229" s="104"/>
      <c r="G229" s="104"/>
      <c r="H229" s="104"/>
      <c r="I229" s="104">
        <v>154</v>
      </c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8"/>
      <c r="AB229" s="104"/>
      <c r="AC229" s="104"/>
      <c r="AD229" s="58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</row>
    <row r="230" spans="1:143" s="14" customFormat="1" ht="167.25" thickBot="1">
      <c r="A230" s="104">
        <v>60</v>
      </c>
      <c r="B230" s="107" t="s">
        <v>128</v>
      </c>
      <c r="C230" s="104"/>
      <c r="D230" s="104"/>
      <c r="E230" s="104"/>
      <c r="F230" s="104">
        <v>5</v>
      </c>
      <c r="G230" s="104"/>
      <c r="H230" s="104">
        <v>75</v>
      </c>
      <c r="I230" s="104">
        <v>24.5</v>
      </c>
      <c r="J230" s="104"/>
      <c r="K230" s="104"/>
      <c r="L230" s="104"/>
      <c r="M230" s="104"/>
      <c r="N230" s="104"/>
      <c r="O230" s="104">
        <v>45</v>
      </c>
      <c r="P230" s="104"/>
      <c r="Q230" s="104"/>
      <c r="R230" s="104"/>
      <c r="S230" s="104"/>
      <c r="T230" s="104"/>
      <c r="U230" s="104"/>
      <c r="V230" s="104"/>
      <c r="W230" s="104">
        <v>4</v>
      </c>
      <c r="X230" s="104"/>
      <c r="Y230" s="104"/>
      <c r="Z230" s="104"/>
      <c r="AA230" s="108"/>
      <c r="AB230" s="104"/>
      <c r="AC230" s="104"/>
      <c r="AD230" s="13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</row>
    <row r="231" spans="1:143" s="14" customFormat="1" ht="250.5" thickBot="1">
      <c r="A231" s="104">
        <v>64.74</v>
      </c>
      <c r="B231" s="107" t="s">
        <v>138</v>
      </c>
      <c r="C231" s="104">
        <v>20</v>
      </c>
      <c r="D231" s="104"/>
      <c r="E231" s="104"/>
      <c r="F231" s="104"/>
      <c r="G231" s="104"/>
      <c r="H231" s="104"/>
      <c r="I231" s="104"/>
      <c r="J231" s="104"/>
      <c r="K231" s="104"/>
      <c r="L231" s="104"/>
      <c r="M231" s="104">
        <v>144</v>
      </c>
      <c r="N231" s="104"/>
      <c r="O231" s="104"/>
      <c r="P231" s="104"/>
      <c r="Q231" s="104"/>
      <c r="R231" s="104"/>
      <c r="S231" s="104"/>
      <c r="T231" s="104"/>
      <c r="U231" s="104"/>
      <c r="V231" s="104">
        <v>5</v>
      </c>
      <c r="W231" s="104">
        <v>8</v>
      </c>
      <c r="X231" s="104"/>
      <c r="Y231" s="104"/>
      <c r="Z231" s="104"/>
      <c r="AA231" s="108"/>
      <c r="AB231" s="104"/>
      <c r="AC231" s="104"/>
      <c r="AD231" s="13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</row>
    <row r="232" spans="1:143" s="14" customFormat="1" ht="84" thickBot="1">
      <c r="A232" s="104">
        <v>76</v>
      </c>
      <c r="B232" s="107" t="s">
        <v>116</v>
      </c>
      <c r="C232" s="104"/>
      <c r="D232" s="104"/>
      <c r="E232" s="104">
        <v>1.3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>
        <v>8</v>
      </c>
      <c r="V232" s="104">
        <v>1.3</v>
      </c>
      <c r="W232" s="104"/>
      <c r="X232" s="104"/>
      <c r="Y232" s="104"/>
      <c r="Z232" s="104"/>
      <c r="AA232" s="108"/>
      <c r="AB232" s="104"/>
      <c r="AC232" s="104"/>
      <c r="AD232" s="13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</row>
    <row r="233" spans="1:143" s="14" customFormat="1" ht="167.25" thickBot="1">
      <c r="A233" s="104">
        <v>24</v>
      </c>
      <c r="B233" s="107" t="s">
        <v>141</v>
      </c>
      <c r="C233" s="104"/>
      <c r="D233" s="104"/>
      <c r="E233" s="104"/>
      <c r="F233" s="104">
        <v>83</v>
      </c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>
        <v>6</v>
      </c>
      <c r="W233" s="104"/>
      <c r="X233" s="104"/>
      <c r="Y233" s="104"/>
      <c r="Z233" s="104"/>
      <c r="AA233" s="108"/>
      <c r="AB233" s="104"/>
      <c r="AC233" s="104"/>
      <c r="AD233" s="59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</row>
    <row r="234" spans="1:143" s="14" customFormat="1" ht="84" thickBot="1">
      <c r="A234" s="124">
        <v>57</v>
      </c>
      <c r="B234" s="107" t="s">
        <v>8</v>
      </c>
      <c r="C234" s="124"/>
      <c r="D234" s="124"/>
      <c r="E234" s="124"/>
      <c r="F234" s="124"/>
      <c r="G234" s="124"/>
      <c r="H234" s="124"/>
      <c r="I234" s="109"/>
      <c r="J234" s="109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>
        <v>18</v>
      </c>
      <c r="Z234" s="124"/>
      <c r="AA234" s="125">
        <v>0.5</v>
      </c>
      <c r="AB234" s="124"/>
      <c r="AC234" s="124"/>
      <c r="AD234" s="58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</row>
    <row r="235" spans="1:143" s="14" customFormat="1" ht="84" thickBot="1">
      <c r="A235" s="104" t="s">
        <v>38</v>
      </c>
      <c r="B235" s="107" t="s">
        <v>35</v>
      </c>
      <c r="C235" s="104">
        <v>85</v>
      </c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8"/>
      <c r="AB235" s="104"/>
      <c r="AC235" s="104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</row>
    <row r="236" spans="1:143" s="14" customFormat="1" ht="84" thickBot="1">
      <c r="A236" s="104" t="s">
        <v>38</v>
      </c>
      <c r="B236" s="107" t="s">
        <v>9</v>
      </c>
      <c r="C236" s="104"/>
      <c r="D236" s="104">
        <v>40</v>
      </c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8"/>
      <c r="AB236" s="104"/>
      <c r="AC236" s="104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</row>
    <row r="237" spans="1:143" s="14" customFormat="1" ht="84" thickBot="1">
      <c r="A237" s="104"/>
      <c r="B237" s="107" t="s">
        <v>36</v>
      </c>
      <c r="C237" s="104">
        <f aca="true" t="shared" si="26" ref="C237:AC237">SUM(C229:C236)</f>
        <v>105</v>
      </c>
      <c r="D237" s="104">
        <f t="shared" si="26"/>
        <v>40</v>
      </c>
      <c r="E237" s="104">
        <f t="shared" si="26"/>
        <v>1.3</v>
      </c>
      <c r="F237" s="104">
        <f t="shared" si="26"/>
        <v>88</v>
      </c>
      <c r="G237" s="104">
        <f t="shared" si="26"/>
        <v>0</v>
      </c>
      <c r="H237" s="104">
        <f t="shared" si="26"/>
        <v>75</v>
      </c>
      <c r="I237" s="104">
        <f t="shared" si="26"/>
        <v>178.5</v>
      </c>
      <c r="J237" s="104">
        <f t="shared" si="26"/>
        <v>0</v>
      </c>
      <c r="K237" s="104">
        <f t="shared" si="26"/>
        <v>0</v>
      </c>
      <c r="L237" s="104">
        <f t="shared" si="26"/>
        <v>0</v>
      </c>
      <c r="M237" s="104">
        <f t="shared" si="26"/>
        <v>144</v>
      </c>
      <c r="N237" s="104">
        <f t="shared" si="26"/>
        <v>0</v>
      </c>
      <c r="O237" s="104">
        <f t="shared" si="26"/>
        <v>45</v>
      </c>
      <c r="P237" s="104">
        <f t="shared" si="26"/>
        <v>0</v>
      </c>
      <c r="Q237" s="104">
        <f t="shared" si="26"/>
        <v>0</v>
      </c>
      <c r="R237" s="104">
        <f t="shared" si="26"/>
        <v>0</v>
      </c>
      <c r="S237" s="104">
        <f t="shared" si="26"/>
        <v>0</v>
      </c>
      <c r="T237" s="104">
        <f t="shared" si="26"/>
        <v>0</v>
      </c>
      <c r="U237" s="104">
        <f t="shared" si="26"/>
        <v>8</v>
      </c>
      <c r="V237" s="104">
        <f t="shared" si="26"/>
        <v>12.3</v>
      </c>
      <c r="W237" s="104">
        <f t="shared" si="26"/>
        <v>12</v>
      </c>
      <c r="X237" s="104">
        <f t="shared" si="26"/>
        <v>0</v>
      </c>
      <c r="Y237" s="104">
        <f t="shared" si="26"/>
        <v>18</v>
      </c>
      <c r="Z237" s="104">
        <f t="shared" si="26"/>
        <v>0</v>
      </c>
      <c r="AA237" s="108">
        <f t="shared" si="26"/>
        <v>0.5</v>
      </c>
      <c r="AB237" s="104">
        <f t="shared" si="26"/>
        <v>0</v>
      </c>
      <c r="AC237" s="104">
        <f t="shared" si="26"/>
        <v>0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</row>
    <row r="238" spans="1:143" s="14" customFormat="1" ht="84" thickBot="1">
      <c r="A238" s="104"/>
      <c r="B238" s="107" t="s">
        <v>55</v>
      </c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8"/>
      <c r="AB238" s="104"/>
      <c r="AC238" s="104">
        <v>4.6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</row>
    <row r="239" spans="1:143" s="14" customFormat="1" ht="84" thickBot="1">
      <c r="A239" s="104"/>
      <c r="B239" s="107" t="s">
        <v>11</v>
      </c>
      <c r="C239" s="104">
        <f aca="true" t="shared" si="27" ref="C239:AB239">SUM(C227+C237)</f>
        <v>141</v>
      </c>
      <c r="D239" s="104">
        <f t="shared" si="27"/>
        <v>80</v>
      </c>
      <c r="E239" s="104">
        <f t="shared" si="27"/>
        <v>7.3</v>
      </c>
      <c r="F239" s="104">
        <f t="shared" si="27"/>
        <v>88</v>
      </c>
      <c r="G239" s="104">
        <f t="shared" si="27"/>
        <v>0</v>
      </c>
      <c r="H239" s="104">
        <f t="shared" si="27"/>
        <v>75</v>
      </c>
      <c r="I239" s="104">
        <f t="shared" si="27"/>
        <v>178.5</v>
      </c>
      <c r="J239" s="104">
        <f t="shared" si="27"/>
        <v>8.3</v>
      </c>
      <c r="K239" s="104">
        <f t="shared" si="27"/>
        <v>0</v>
      </c>
      <c r="L239" s="104">
        <f t="shared" si="27"/>
        <v>0</v>
      </c>
      <c r="M239" s="104">
        <f t="shared" si="27"/>
        <v>144</v>
      </c>
      <c r="N239" s="104">
        <f t="shared" si="27"/>
        <v>0</v>
      </c>
      <c r="O239" s="104">
        <f t="shared" si="27"/>
        <v>45</v>
      </c>
      <c r="P239" s="104">
        <f t="shared" si="27"/>
        <v>0</v>
      </c>
      <c r="Q239" s="104">
        <f t="shared" si="27"/>
        <v>248</v>
      </c>
      <c r="R239" s="104">
        <f t="shared" si="27"/>
        <v>0</v>
      </c>
      <c r="S239" s="104">
        <f t="shared" si="27"/>
        <v>147</v>
      </c>
      <c r="T239" s="104">
        <f t="shared" si="27"/>
        <v>0</v>
      </c>
      <c r="U239" s="104">
        <f t="shared" si="27"/>
        <v>14</v>
      </c>
      <c r="V239" s="104">
        <f t="shared" si="27"/>
        <v>18.3</v>
      </c>
      <c r="W239" s="104">
        <f t="shared" si="27"/>
        <v>12</v>
      </c>
      <c r="X239" s="104">
        <f t="shared" si="27"/>
        <v>8</v>
      </c>
      <c r="Y239" s="104">
        <f t="shared" si="27"/>
        <v>49</v>
      </c>
      <c r="Z239" s="104">
        <f t="shared" si="27"/>
        <v>0</v>
      </c>
      <c r="AA239" s="108">
        <f t="shared" si="27"/>
        <v>1</v>
      </c>
      <c r="AB239" s="104">
        <f t="shared" si="27"/>
        <v>0</v>
      </c>
      <c r="AC239" s="104">
        <v>4.6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</row>
    <row r="240" spans="1:143" s="14" customFormat="1" ht="84" thickBot="1">
      <c r="A240" s="127" t="s">
        <v>101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</row>
    <row r="241" spans="1:143" ht="69" customHeight="1" thickBot="1">
      <c r="A241" s="128"/>
      <c r="B241" s="127"/>
      <c r="C241" s="126" t="s">
        <v>68</v>
      </c>
      <c r="D241" s="126" t="s">
        <v>69</v>
      </c>
      <c r="E241" s="126" t="s">
        <v>70</v>
      </c>
      <c r="F241" s="126" t="s">
        <v>71</v>
      </c>
      <c r="G241" s="126" t="s">
        <v>72</v>
      </c>
      <c r="H241" s="126" t="s">
        <v>151</v>
      </c>
      <c r="I241" s="126" t="s">
        <v>152</v>
      </c>
      <c r="J241" s="126" t="s">
        <v>73</v>
      </c>
      <c r="K241" s="126" t="s">
        <v>74</v>
      </c>
      <c r="L241" s="126" t="s">
        <v>97</v>
      </c>
      <c r="M241" s="126" t="s">
        <v>153</v>
      </c>
      <c r="N241" s="126" t="s">
        <v>154</v>
      </c>
      <c r="O241" s="126" t="s">
        <v>155</v>
      </c>
      <c r="P241" s="126" t="s">
        <v>75</v>
      </c>
      <c r="Q241" s="126" t="s">
        <v>76</v>
      </c>
      <c r="R241" s="126" t="s">
        <v>122</v>
      </c>
      <c r="S241" s="126" t="s">
        <v>77</v>
      </c>
      <c r="T241" s="126" t="s">
        <v>78</v>
      </c>
      <c r="U241" s="126" t="s">
        <v>79</v>
      </c>
      <c r="V241" s="126" t="s">
        <v>80</v>
      </c>
      <c r="W241" s="126" t="s">
        <v>81</v>
      </c>
      <c r="X241" s="126" t="s">
        <v>156</v>
      </c>
      <c r="Y241" s="126" t="s">
        <v>82</v>
      </c>
      <c r="Z241" s="126" t="s">
        <v>83</v>
      </c>
      <c r="AA241" s="129" t="s">
        <v>84</v>
      </c>
      <c r="AB241" s="126" t="s">
        <v>123</v>
      </c>
      <c r="AC241" s="126" t="s">
        <v>85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</row>
    <row r="242" spans="1:143" s="12" customFormat="1" ht="409.5" customHeight="1">
      <c r="A242" s="128"/>
      <c r="B242" s="127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9"/>
      <c r="AB242" s="126"/>
      <c r="AC242" s="126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</row>
    <row r="243" spans="1:29" s="11" customFormat="1" ht="83.25">
      <c r="A243" s="132" t="s">
        <v>99</v>
      </c>
      <c r="B243" s="132"/>
      <c r="C243" s="104">
        <f>SUM(C26+C50+C74+C96+C120+C143+C168+C191+C216+C239)</f>
        <v>1357</v>
      </c>
      <c r="D243" s="104">
        <f>SUM(D26+D50+D74+D96+D120+D143+D168+D191+D216+D239)</f>
        <v>800</v>
      </c>
      <c r="E243" s="104">
        <f>SUM(E26+E50+E74+E96+E120+E143+E168+E191+E216+E239)</f>
        <v>56.599999999999994</v>
      </c>
      <c r="F243" s="104">
        <f>SUM(F26+F50+F74+F96+F120+F143+F168+F191+F216+F239)</f>
        <v>422</v>
      </c>
      <c r="G243" s="104">
        <f>SUM(G26+G50+G74+G96+G120+G143+G168+G191+G216+G239)</f>
        <v>131</v>
      </c>
      <c r="H243" s="104">
        <f>SUM(H26+H50+H74+H96+H120+H143+H168+H191+H216+H239)</f>
        <v>1471</v>
      </c>
      <c r="I243" s="104">
        <f>SUM(I26+I50+I74+I96+I120+I143+I168+I191+I216+I239)</f>
        <v>2738.74</v>
      </c>
      <c r="J243" s="104">
        <f>SUM(J26+J50+J74+J96+J120+J143+J168+J191+J216+J239)</f>
        <v>568.5999999999999</v>
      </c>
      <c r="K243" s="104">
        <f>SUM(K26+K50+K74+K96+K120+K143+K168+K191+K216+K239)</f>
        <v>172</v>
      </c>
      <c r="L243" s="104">
        <f>SUM(L26+L50+L74+L96+L120+L143+L168+L191+L216+L239)</f>
        <v>1000</v>
      </c>
      <c r="M243" s="104">
        <f>SUM(M26+M50+M74+M96+M120+M143+M168+M191+M216+M239)</f>
        <v>554</v>
      </c>
      <c r="N243" s="104">
        <f>SUM(N26+N50+N74+N96+N120+N143+N168+N191+N216+N239)</f>
        <v>390</v>
      </c>
      <c r="O243" s="104">
        <f>SUM(O26+O50+O74+O96+O120+O143+O168+O191+O216+O239)</f>
        <v>368</v>
      </c>
      <c r="P243" s="104">
        <f>SUM(P26+P50+P74+P96+P120+P143+P168+P191+P216+P239)</f>
        <v>183</v>
      </c>
      <c r="Q243" s="104">
        <f>SUM(Q26+Q50+Q74+Q96+Q120+Q143+Q168+Q191+Q216+Q239)</f>
        <v>2007</v>
      </c>
      <c r="R243" s="104">
        <f>SUM(R26+R50+R74+R96+R120+R143+R168+R191+R216+R239)</f>
        <v>0</v>
      </c>
      <c r="S243" s="104">
        <f>SUM(S26+S50+S74+S96+S120+S143+S168+S191+S216+S239)</f>
        <v>294</v>
      </c>
      <c r="T243" s="104">
        <f>SUM(T26+T50+T74+T96+T120+T143+T168+T191+T216+T239)</f>
        <v>80</v>
      </c>
      <c r="U243" s="104">
        <f>SUM(U26+U50+U74+U96+U120+U143+U168+U191+U216+U239)</f>
        <v>67</v>
      </c>
      <c r="V243" s="104">
        <f>SUM(V26+V50+V74+V96+V120+V143+V168+V191+V216+V239)</f>
        <v>226.3</v>
      </c>
      <c r="W243" s="104">
        <f>SUM(W26+W50+W74+W96+W120+W143+W168+W191+W216+W239)</f>
        <v>110</v>
      </c>
      <c r="X243" s="104">
        <f>SUM(X26+X50+X74+X96+X120+X143+X168+X191+X216+X239)</f>
        <v>277</v>
      </c>
      <c r="Y243" s="104">
        <f>SUM(Y26+Y50+Y74+Y96+Y120+Y143+Y168+Y191+Y216+Y239)</f>
        <v>315.4</v>
      </c>
      <c r="Z243" s="104">
        <f>SUM(Z26+Z50+Z74+Z96+Z120+Z143+Z168+Z191+Z216+Z239)</f>
        <v>0</v>
      </c>
      <c r="AA243" s="108">
        <f>SUM(AA26+AA50+AA74+AA96+AA120+AA143+AA168+AA191+AA216+AA239)</f>
        <v>3.5</v>
      </c>
      <c r="AB243" s="104">
        <f>SUM(AB26+AB50+AB74+AB96+AB120+AB143+AB168+AB191+AB216+AB239)</f>
        <v>8</v>
      </c>
      <c r="AC243" s="104">
        <f>SUM(AC26+AC50+AC74+AC96+AC120+AC143+AC168+AC191+AC216+AC239)</f>
        <v>46.00000000000001</v>
      </c>
    </row>
    <row r="244" spans="1:29" s="11" customFormat="1" ht="83.25">
      <c r="A244" s="132" t="s">
        <v>41</v>
      </c>
      <c r="B244" s="132"/>
      <c r="C244" s="104">
        <f>C243/10</f>
        <v>135.7</v>
      </c>
      <c r="D244" s="104">
        <f aca="true" t="shared" si="28" ref="D244:AC244">D243/10</f>
        <v>80</v>
      </c>
      <c r="E244" s="104">
        <f t="shared" si="28"/>
        <v>5.659999999999999</v>
      </c>
      <c r="F244" s="104">
        <f t="shared" si="28"/>
        <v>42.2</v>
      </c>
      <c r="G244" s="104">
        <f t="shared" si="28"/>
        <v>13.1</v>
      </c>
      <c r="H244" s="104">
        <f t="shared" si="28"/>
        <v>147.1</v>
      </c>
      <c r="I244" s="104">
        <f t="shared" si="28"/>
        <v>273.87399999999997</v>
      </c>
      <c r="J244" s="104">
        <f t="shared" si="28"/>
        <v>56.85999999999999</v>
      </c>
      <c r="K244" s="104">
        <f t="shared" si="28"/>
        <v>17.2</v>
      </c>
      <c r="L244" s="104">
        <f t="shared" si="28"/>
        <v>100</v>
      </c>
      <c r="M244" s="104">
        <f t="shared" si="28"/>
        <v>55.4</v>
      </c>
      <c r="N244" s="104">
        <f t="shared" si="28"/>
        <v>39</v>
      </c>
      <c r="O244" s="104">
        <f t="shared" si="28"/>
        <v>36.8</v>
      </c>
      <c r="P244" s="104">
        <f t="shared" si="28"/>
        <v>18.3</v>
      </c>
      <c r="Q244" s="104">
        <f t="shared" si="28"/>
        <v>200.7</v>
      </c>
      <c r="R244" s="104">
        <f t="shared" si="28"/>
        <v>0</v>
      </c>
      <c r="S244" s="104">
        <f t="shared" si="28"/>
        <v>29.4</v>
      </c>
      <c r="T244" s="104">
        <f t="shared" si="28"/>
        <v>8</v>
      </c>
      <c r="U244" s="104">
        <f t="shared" si="28"/>
        <v>6.7</v>
      </c>
      <c r="V244" s="104">
        <f t="shared" si="28"/>
        <v>22.630000000000003</v>
      </c>
      <c r="W244" s="104">
        <f t="shared" si="28"/>
        <v>11</v>
      </c>
      <c r="X244" s="104">
        <f t="shared" si="28"/>
        <v>27.7</v>
      </c>
      <c r="Y244" s="104">
        <f t="shared" si="28"/>
        <v>31.54</v>
      </c>
      <c r="Z244" s="104">
        <f t="shared" si="28"/>
        <v>0</v>
      </c>
      <c r="AA244" s="108">
        <f t="shared" si="28"/>
        <v>0.35</v>
      </c>
      <c r="AB244" s="104">
        <f t="shared" si="28"/>
        <v>0.8</v>
      </c>
      <c r="AC244" s="104">
        <f t="shared" si="28"/>
        <v>4.6000000000000005</v>
      </c>
    </row>
    <row r="245" spans="1:29" s="11" customFormat="1" ht="409.5" customHeight="1" hidden="1" thickBot="1">
      <c r="A245" s="134" t="s">
        <v>157</v>
      </c>
      <c r="B245" s="135"/>
      <c r="C245" s="51">
        <v>130</v>
      </c>
      <c r="D245" s="61">
        <v>78</v>
      </c>
      <c r="E245" s="61">
        <v>13</v>
      </c>
      <c r="F245" s="61">
        <v>32.5</v>
      </c>
      <c r="G245" s="61">
        <v>13</v>
      </c>
      <c r="H245" s="61">
        <v>162.5</v>
      </c>
      <c r="I245" s="61">
        <v>260</v>
      </c>
      <c r="J245" s="61">
        <v>130</v>
      </c>
      <c r="K245" s="61">
        <v>13</v>
      </c>
      <c r="L245" s="60">
        <v>130</v>
      </c>
      <c r="M245" s="51">
        <v>55.9</v>
      </c>
      <c r="N245" s="61">
        <v>39</v>
      </c>
      <c r="O245" s="51">
        <v>52</v>
      </c>
      <c r="P245" s="61">
        <v>13</v>
      </c>
      <c r="Q245" s="65">
        <v>195</v>
      </c>
      <c r="R245" s="51">
        <v>117</v>
      </c>
      <c r="S245" s="51">
        <v>39</v>
      </c>
      <c r="T245" s="61">
        <v>7.8</v>
      </c>
      <c r="U245" s="60">
        <v>6.5</v>
      </c>
      <c r="V245" s="51">
        <v>22.8</v>
      </c>
      <c r="W245" s="51">
        <v>11.7</v>
      </c>
      <c r="X245" s="61">
        <v>26</v>
      </c>
      <c r="Y245" s="65">
        <v>29.3</v>
      </c>
      <c r="Z245" s="51">
        <v>9.8</v>
      </c>
      <c r="AA245" s="52">
        <v>0.3</v>
      </c>
      <c r="AB245" s="60">
        <v>0.8</v>
      </c>
      <c r="AC245" s="51">
        <v>4.6</v>
      </c>
    </row>
    <row r="246" spans="1:143" s="14" customFormat="1" ht="135" customHeight="1" hidden="1" thickBot="1">
      <c r="A246" s="130" t="s">
        <v>60</v>
      </c>
      <c r="B246" s="131"/>
      <c r="C246" s="71">
        <f aca="true" t="shared" si="29" ref="C246:AC246">C244*100/C245</f>
        <v>104.38461538461537</v>
      </c>
      <c r="D246" s="71">
        <f t="shared" si="29"/>
        <v>102.56410256410257</v>
      </c>
      <c r="E246" s="71">
        <f t="shared" si="29"/>
        <v>43.53846153846153</v>
      </c>
      <c r="F246" s="71">
        <f t="shared" si="29"/>
        <v>129.84615384615384</v>
      </c>
      <c r="G246" s="71">
        <f t="shared" si="29"/>
        <v>100.76923076923077</v>
      </c>
      <c r="H246" s="71">
        <f t="shared" si="29"/>
        <v>90.52307692307693</v>
      </c>
      <c r="I246" s="71">
        <f t="shared" si="29"/>
        <v>105.33615384615383</v>
      </c>
      <c r="J246" s="71">
        <f t="shared" si="29"/>
        <v>43.73846153846153</v>
      </c>
      <c r="K246" s="71">
        <f t="shared" si="29"/>
        <v>132.30769230769232</v>
      </c>
      <c r="L246" s="71">
        <f t="shared" si="29"/>
        <v>76.92307692307692</v>
      </c>
      <c r="M246" s="71">
        <f t="shared" si="29"/>
        <v>99.10554561717353</v>
      </c>
      <c r="N246" s="71">
        <f t="shared" si="29"/>
        <v>100</v>
      </c>
      <c r="O246" s="71">
        <f t="shared" si="29"/>
        <v>70.76923076923076</v>
      </c>
      <c r="P246" s="71">
        <f t="shared" si="29"/>
        <v>140.76923076923077</v>
      </c>
      <c r="Q246" s="71">
        <f t="shared" si="29"/>
        <v>102.92307692307692</v>
      </c>
      <c r="R246" s="71">
        <f t="shared" si="29"/>
        <v>0</v>
      </c>
      <c r="S246" s="71">
        <f t="shared" si="29"/>
        <v>75.38461538461539</v>
      </c>
      <c r="T246" s="71">
        <f t="shared" si="29"/>
        <v>102.56410256410257</v>
      </c>
      <c r="U246" s="71">
        <f t="shared" si="29"/>
        <v>103.07692307692308</v>
      </c>
      <c r="V246" s="71">
        <f t="shared" si="29"/>
        <v>99.2543859649123</v>
      </c>
      <c r="W246" s="71">
        <f t="shared" si="29"/>
        <v>94.01709401709402</v>
      </c>
      <c r="X246" s="71">
        <f t="shared" si="29"/>
        <v>106.53846153846153</v>
      </c>
      <c r="Y246" s="80">
        <f t="shared" si="29"/>
        <v>107.64505119453925</v>
      </c>
      <c r="Z246" s="71">
        <f t="shared" si="29"/>
        <v>0</v>
      </c>
      <c r="AA246" s="81">
        <f t="shared" si="29"/>
        <v>116.66666666666667</v>
      </c>
      <c r="AB246" s="71">
        <f t="shared" si="29"/>
        <v>100</v>
      </c>
      <c r="AC246" s="71">
        <f t="shared" si="29"/>
        <v>100.00000000000001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</row>
    <row r="247" spans="1:143" ht="83.25">
      <c r="A247" s="11"/>
      <c r="B247" s="11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82"/>
      <c r="O247" s="83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B247" s="59"/>
      <c r="AC247" s="59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</row>
    <row r="248" spans="1:30" ht="83.25">
      <c r="A248" s="11"/>
      <c r="B248" s="11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83"/>
      <c r="O248" s="83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B248" s="59"/>
      <c r="AC248" s="59"/>
      <c r="AD248" s="11"/>
    </row>
    <row r="249" spans="1:30" ht="83.25">
      <c r="A249" s="11"/>
      <c r="B249" s="11"/>
      <c r="C249" s="59"/>
      <c r="D249" s="59"/>
      <c r="E249" s="59"/>
      <c r="F249" s="59"/>
      <c r="G249" s="59"/>
      <c r="H249" s="59"/>
      <c r="I249" s="59"/>
      <c r="J249" s="59"/>
      <c r="K249" s="59"/>
      <c r="L249" s="82"/>
      <c r="M249" s="83"/>
      <c r="N249" s="83"/>
      <c r="O249" s="83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B249" s="59"/>
      <c r="AC249" s="59"/>
      <c r="AD249" s="11"/>
    </row>
    <row r="250" spans="1:30" ht="83.25">
      <c r="A250" s="59"/>
      <c r="B250" s="11"/>
      <c r="C250" s="59"/>
      <c r="D250" s="59"/>
      <c r="E250" s="59"/>
      <c r="F250" s="59"/>
      <c r="G250" s="59"/>
      <c r="H250" s="59"/>
      <c r="I250" s="59"/>
      <c r="J250" s="59"/>
      <c r="K250" s="59"/>
      <c r="L250" s="83"/>
      <c r="M250" s="83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B250" s="59"/>
      <c r="AC250" s="59"/>
      <c r="AD250" s="11"/>
    </row>
    <row r="251" spans="1:30" ht="83.25">
      <c r="A251" s="59"/>
      <c r="B251" s="11"/>
      <c r="C251" s="59"/>
      <c r="D251" s="59"/>
      <c r="E251" s="59"/>
      <c r="F251" s="59"/>
      <c r="G251" s="59"/>
      <c r="H251" s="59"/>
      <c r="I251" s="59"/>
      <c r="J251" s="59"/>
      <c r="K251" s="59"/>
      <c r="L251" s="83"/>
      <c r="M251" s="83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B251" s="59"/>
      <c r="AC251" s="59"/>
      <c r="AD251" s="11"/>
    </row>
    <row r="252" spans="1:30" ht="83.25">
      <c r="A252" s="59"/>
      <c r="B252" s="11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AB252" s="59"/>
      <c r="AC252" s="59"/>
      <c r="AD252" s="11"/>
    </row>
    <row r="253" spans="1:30" ht="83.25">
      <c r="A253" s="59"/>
      <c r="B253" s="11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AB253" s="59"/>
      <c r="AC253" s="59"/>
      <c r="AD253" s="11"/>
    </row>
    <row r="254" spans="1:30" ht="83.25">
      <c r="A254" s="59"/>
      <c r="B254" s="11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AB254" s="59"/>
      <c r="AC254" s="59"/>
      <c r="AD254" s="11"/>
    </row>
    <row r="255" spans="13:30" ht="83.25">
      <c r="M255" s="59"/>
      <c r="N255" s="59"/>
      <c r="O255" s="59"/>
      <c r="P255" s="59"/>
      <c r="Q255" s="59"/>
      <c r="AB255" s="59"/>
      <c r="AC255" s="59"/>
      <c r="AD255" s="11"/>
    </row>
    <row r="256" spans="13:30" ht="83.25">
      <c r="M256" s="59"/>
      <c r="N256" s="59"/>
      <c r="O256" s="59"/>
      <c r="P256" s="59"/>
      <c r="Q256" s="59"/>
      <c r="AB256" s="59"/>
      <c r="AC256" s="59"/>
      <c r="AD256" s="11"/>
    </row>
    <row r="257" spans="13:30" ht="83.25">
      <c r="M257" s="59"/>
      <c r="N257" s="59"/>
      <c r="O257" s="59"/>
      <c r="P257" s="59"/>
      <c r="Q257" s="59"/>
      <c r="AB257" s="59"/>
      <c r="AC257" s="59"/>
      <c r="AD257" s="11"/>
    </row>
    <row r="258" spans="13:30" ht="83.25">
      <c r="M258" s="59"/>
      <c r="N258" s="59"/>
      <c r="O258" s="59"/>
      <c r="P258" s="59"/>
      <c r="Q258" s="59"/>
      <c r="AB258" s="59"/>
      <c r="AC258" s="59"/>
      <c r="AD258" s="11"/>
    </row>
    <row r="259" spans="13:30" ht="83.25">
      <c r="M259" s="59"/>
      <c r="N259" s="59"/>
      <c r="O259" s="59"/>
      <c r="P259" s="59"/>
      <c r="Q259" s="59"/>
      <c r="AB259" s="59"/>
      <c r="AC259" s="59"/>
      <c r="AD259" s="11"/>
    </row>
    <row r="260" spans="13:30" ht="83.25">
      <c r="M260" s="59"/>
      <c r="N260" s="59"/>
      <c r="O260" s="59"/>
      <c r="P260" s="59"/>
      <c r="Q260" s="59"/>
      <c r="AB260" s="59"/>
      <c r="AC260" s="59"/>
      <c r="AD260" s="11"/>
    </row>
    <row r="261" spans="13:30" ht="83.25">
      <c r="M261" s="59"/>
      <c r="N261" s="59"/>
      <c r="O261" s="59"/>
      <c r="P261" s="59"/>
      <c r="Q261" s="59"/>
      <c r="AB261" s="59"/>
      <c r="AC261" s="59"/>
      <c r="AD261" s="11"/>
    </row>
    <row r="262" spans="13:30" ht="83.25">
      <c r="M262" s="59"/>
      <c r="N262" s="59"/>
      <c r="O262" s="59"/>
      <c r="P262" s="59"/>
      <c r="Q262" s="59"/>
      <c r="AB262" s="59"/>
      <c r="AC262" s="59"/>
      <c r="AD262" s="11"/>
    </row>
    <row r="263" spans="13:30" ht="83.25">
      <c r="M263" s="59"/>
      <c r="N263" s="59"/>
      <c r="O263" s="59"/>
      <c r="P263" s="59"/>
      <c r="Q263" s="59"/>
      <c r="AB263" s="59"/>
      <c r="AC263" s="59"/>
      <c r="AD263" s="11"/>
    </row>
    <row r="264" spans="13:30" ht="83.25">
      <c r="M264" s="59"/>
      <c r="N264" s="59"/>
      <c r="O264" s="59"/>
      <c r="P264" s="59"/>
      <c r="Q264" s="59"/>
      <c r="AB264" s="59"/>
      <c r="AC264" s="59"/>
      <c r="AD264" s="11"/>
    </row>
    <row r="265" spans="13:30" ht="83.25">
      <c r="M265" s="154"/>
      <c r="N265" s="154"/>
      <c r="O265" s="154"/>
      <c r="P265" s="59"/>
      <c r="Q265" s="59"/>
      <c r="AB265" s="59"/>
      <c r="AC265" s="59"/>
      <c r="AD265" s="11"/>
    </row>
    <row r="266" spans="1:30" ht="83.2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4"/>
      <c r="N266" s="154"/>
      <c r="O266" s="154"/>
      <c r="P266" s="59"/>
      <c r="Q266" s="59"/>
      <c r="AB266" s="59"/>
      <c r="AC266" s="59"/>
      <c r="AD266" s="11"/>
    </row>
    <row r="267" spans="1:30" ht="83.2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4"/>
      <c r="N267" s="154"/>
      <c r="O267" s="154"/>
      <c r="AB267" s="59"/>
      <c r="AC267" s="59"/>
      <c r="AD267" s="11"/>
    </row>
    <row r="268" spans="1:30" ht="83.2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4"/>
      <c r="N268" s="154"/>
      <c r="O268" s="154"/>
      <c r="AB268" s="59"/>
      <c r="AC268" s="59"/>
      <c r="AD268" s="11"/>
    </row>
    <row r="269" spans="1:30" ht="83.2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4"/>
      <c r="N269" s="154"/>
      <c r="O269" s="154"/>
      <c r="AB269" s="59"/>
      <c r="AC269" s="59"/>
      <c r="AD269" s="11"/>
    </row>
    <row r="270" spans="1:30" ht="83.2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4"/>
      <c r="N270" s="154"/>
      <c r="O270" s="154"/>
      <c r="AB270" s="59"/>
      <c r="AC270" s="59"/>
      <c r="AD270" s="11"/>
    </row>
    <row r="271" spans="1:30" ht="83.2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4"/>
      <c r="N271" s="154"/>
      <c r="O271" s="154"/>
      <c r="AB271" s="59"/>
      <c r="AC271" s="59"/>
      <c r="AD271" s="11"/>
    </row>
    <row r="272" spans="1:30" ht="83.2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4"/>
      <c r="N272" s="154"/>
      <c r="O272" s="154"/>
      <c r="AB272" s="59"/>
      <c r="AC272" s="59"/>
      <c r="AD272" s="11"/>
    </row>
    <row r="273" spans="1:30" ht="83.2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4"/>
      <c r="N273" s="154"/>
      <c r="O273" s="154"/>
      <c r="AB273" s="59"/>
      <c r="AC273" s="59"/>
      <c r="AD273" s="11"/>
    </row>
    <row r="274" spans="1:30" ht="83.2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4"/>
      <c r="N274" s="154"/>
      <c r="O274" s="154"/>
      <c r="AB274" s="59"/>
      <c r="AC274" s="59"/>
      <c r="AD274" s="11"/>
    </row>
    <row r="275" spans="1:30" ht="83.2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4"/>
      <c r="N275" s="154"/>
      <c r="O275" s="154"/>
      <c r="AB275" s="59"/>
      <c r="AC275" s="59"/>
      <c r="AD275" s="11"/>
    </row>
    <row r="276" spans="1:30" ht="83.2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4"/>
      <c r="N276" s="154"/>
      <c r="O276" s="154"/>
      <c r="AB276" s="59"/>
      <c r="AC276" s="59"/>
      <c r="AD276" s="11"/>
    </row>
    <row r="277" spans="1:30" ht="83.2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4"/>
      <c r="N277" s="154"/>
      <c r="O277" s="154"/>
      <c r="AB277" s="59"/>
      <c r="AC277" s="59"/>
      <c r="AD277" s="11"/>
    </row>
    <row r="278" spans="1:30" ht="83.2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4"/>
      <c r="N278" s="154"/>
      <c r="O278" s="154"/>
      <c r="AB278" s="59"/>
      <c r="AC278" s="59"/>
      <c r="AD278" s="11"/>
    </row>
    <row r="279" spans="1:30" ht="83.2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4"/>
      <c r="N279" s="154"/>
      <c r="O279" s="154"/>
      <c r="AB279" s="59"/>
      <c r="AC279" s="59"/>
      <c r="AD279" s="11"/>
    </row>
    <row r="280" spans="1:30" ht="83.2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59"/>
      <c r="N280" s="59"/>
      <c r="O280" s="59"/>
      <c r="AB280" s="59"/>
      <c r="AC280" s="59"/>
      <c r="AD280" s="11"/>
    </row>
    <row r="281" spans="1:30" ht="83.2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59"/>
      <c r="N281" s="59"/>
      <c r="O281" s="59"/>
      <c r="AB281" s="59"/>
      <c r="AC281" s="59"/>
      <c r="AD281" s="11"/>
    </row>
    <row r="282" spans="1:30" ht="83.25">
      <c r="A282" s="15"/>
      <c r="M282" s="59"/>
      <c r="N282" s="59"/>
      <c r="O282" s="59"/>
      <c r="AB282" s="59"/>
      <c r="AC282" s="59"/>
      <c r="AD282" s="11"/>
    </row>
    <row r="283" spans="2:30" s="84" customFormat="1" ht="83.25">
      <c r="B283" s="15"/>
      <c r="M283" s="59"/>
      <c r="N283" s="59"/>
      <c r="O283" s="59"/>
      <c r="Z283" s="73"/>
      <c r="AA283" s="11"/>
      <c r="AB283" s="59"/>
      <c r="AC283" s="59"/>
      <c r="AD283" s="59"/>
    </row>
    <row r="284" spans="2:30" s="84" customFormat="1" ht="83.25">
      <c r="B284" s="15"/>
      <c r="M284" s="59"/>
      <c r="N284" s="59"/>
      <c r="O284" s="59"/>
      <c r="Z284" s="73"/>
      <c r="AA284" s="11"/>
      <c r="AB284" s="59"/>
      <c r="AC284" s="59"/>
      <c r="AD284" s="59"/>
    </row>
    <row r="285" spans="1:30" ht="83.25">
      <c r="A285" s="15"/>
      <c r="M285" s="59"/>
      <c r="N285" s="59"/>
      <c r="O285" s="59"/>
      <c r="AB285" s="59"/>
      <c r="AC285" s="59"/>
      <c r="AD285" s="11"/>
    </row>
    <row r="286" spans="1:30" ht="83.25">
      <c r="A286" s="15"/>
      <c r="M286" s="59"/>
      <c r="N286" s="59"/>
      <c r="O286" s="59"/>
      <c r="AB286" s="59"/>
      <c r="AC286" s="59"/>
      <c r="AD286" s="11"/>
    </row>
    <row r="287" spans="1:30" ht="83.25">
      <c r="A287" s="15"/>
      <c r="M287" s="59"/>
      <c r="N287" s="59"/>
      <c r="O287" s="59"/>
      <c r="AB287" s="59"/>
      <c r="AC287" s="59"/>
      <c r="AD287" s="11"/>
    </row>
    <row r="288" spans="1:30" ht="83.25">
      <c r="A288" s="15"/>
      <c r="M288" s="59"/>
      <c r="N288" s="59"/>
      <c r="O288" s="59"/>
      <c r="AB288" s="59"/>
      <c r="AC288" s="59"/>
      <c r="AD288" s="11"/>
    </row>
    <row r="289" spans="1:30" ht="83.25">
      <c r="A289" s="15"/>
      <c r="M289" s="59"/>
      <c r="N289" s="59"/>
      <c r="O289" s="59"/>
      <c r="AB289" s="59"/>
      <c r="AC289" s="59"/>
      <c r="AD289" s="11"/>
    </row>
    <row r="290" spans="1:30" ht="83.25">
      <c r="A290" s="15"/>
      <c r="M290" s="59"/>
      <c r="N290" s="59"/>
      <c r="O290" s="59"/>
      <c r="AB290" s="59"/>
      <c r="AC290" s="59"/>
      <c r="AD290" s="11"/>
    </row>
    <row r="291" spans="1:30" ht="83.25">
      <c r="A291" s="15"/>
      <c r="M291" s="59"/>
      <c r="N291" s="59"/>
      <c r="O291" s="59"/>
      <c r="AB291" s="59"/>
      <c r="AC291" s="59"/>
      <c r="AD291" s="11"/>
    </row>
    <row r="292" spans="1:30" ht="83.25">
      <c r="A292" s="15"/>
      <c r="M292" s="59"/>
      <c r="N292" s="59"/>
      <c r="O292" s="59"/>
      <c r="AB292" s="59"/>
      <c r="AC292" s="59"/>
      <c r="AD292" s="11"/>
    </row>
    <row r="293" spans="1:30" ht="83.25">
      <c r="A293" s="15"/>
      <c r="M293" s="59"/>
      <c r="N293" s="59"/>
      <c r="O293" s="59"/>
      <c r="AB293" s="59"/>
      <c r="AC293" s="59"/>
      <c r="AD293" s="11"/>
    </row>
    <row r="294" spans="1:30" ht="83.25">
      <c r="A294" s="15"/>
      <c r="M294" s="59"/>
      <c r="N294" s="59"/>
      <c r="O294" s="59"/>
      <c r="AB294" s="59"/>
      <c r="AC294" s="59"/>
      <c r="AD294" s="11"/>
    </row>
    <row r="295" spans="1:30" ht="83.25">
      <c r="A295" s="15"/>
      <c r="M295" s="59"/>
      <c r="N295" s="59"/>
      <c r="O295" s="59"/>
      <c r="AD295" s="11"/>
    </row>
    <row r="296" spans="1:30" ht="83.25">
      <c r="A296" s="15"/>
      <c r="M296" s="59"/>
      <c r="N296" s="59"/>
      <c r="O296" s="59"/>
      <c r="AD296" s="11"/>
    </row>
    <row r="297" spans="1:30" ht="83.25">
      <c r="A297" s="15"/>
      <c r="M297" s="59"/>
      <c r="N297" s="59"/>
      <c r="O297" s="59"/>
      <c r="AD297" s="11"/>
    </row>
    <row r="298" spans="13:30" ht="83.25">
      <c r="M298" s="59"/>
      <c r="N298" s="59"/>
      <c r="O298" s="59"/>
      <c r="AD298" s="11"/>
    </row>
    <row r="299" spans="13:30" ht="83.25">
      <c r="M299" s="59"/>
      <c r="N299" s="59"/>
      <c r="O299" s="59"/>
      <c r="AD299" s="11"/>
    </row>
    <row r="300" spans="13:30" ht="83.25">
      <c r="M300" s="59"/>
      <c r="N300" s="59"/>
      <c r="O300" s="59"/>
      <c r="AD300" s="11"/>
    </row>
    <row r="301" spans="13:30" ht="83.25">
      <c r="M301" s="59"/>
      <c r="N301" s="59"/>
      <c r="O301" s="59"/>
      <c r="AD301" s="11"/>
    </row>
    <row r="302" spans="1:30" s="79" customFormat="1" ht="83.25">
      <c r="A302" s="84"/>
      <c r="B302" s="15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59"/>
      <c r="N302" s="59"/>
      <c r="O302" s="59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73"/>
      <c r="AA302" s="11"/>
      <c r="AB302" s="72"/>
      <c r="AC302" s="73"/>
      <c r="AD302" s="64"/>
    </row>
    <row r="303" spans="13:30" ht="83.25">
      <c r="M303" s="59"/>
      <c r="N303" s="59"/>
      <c r="O303" s="59"/>
      <c r="AD303" s="11"/>
    </row>
    <row r="304" spans="13:30" ht="83.25">
      <c r="M304" s="59"/>
      <c r="N304" s="59"/>
      <c r="O304" s="59"/>
      <c r="AD304" s="11"/>
    </row>
    <row r="305" spans="13:30" ht="83.25">
      <c r="M305" s="59"/>
      <c r="N305" s="59"/>
      <c r="O305" s="59"/>
      <c r="AD305" s="11"/>
    </row>
    <row r="306" spans="13:30" ht="83.25">
      <c r="M306" s="59"/>
      <c r="N306" s="59"/>
      <c r="O306" s="59"/>
      <c r="AD306" s="11"/>
    </row>
    <row r="307" spans="13:30" ht="83.25">
      <c r="M307" s="59"/>
      <c r="N307" s="59"/>
      <c r="O307" s="59"/>
      <c r="AD307" s="11"/>
    </row>
    <row r="308" spans="13:30" ht="83.25">
      <c r="M308" s="59"/>
      <c r="N308" s="59"/>
      <c r="O308" s="59"/>
      <c r="AD308" s="11"/>
    </row>
    <row r="309" spans="13:30" ht="83.25">
      <c r="M309" s="59"/>
      <c r="N309" s="59"/>
      <c r="O309" s="59"/>
      <c r="AD309" s="11"/>
    </row>
    <row r="310" spans="13:30" ht="83.25">
      <c r="M310" s="59"/>
      <c r="N310" s="59"/>
      <c r="O310" s="59"/>
      <c r="AD310" s="11"/>
    </row>
    <row r="311" spans="13:30" ht="83.25">
      <c r="M311" s="59"/>
      <c r="N311" s="59"/>
      <c r="O311" s="59"/>
      <c r="AD311" s="11"/>
    </row>
    <row r="312" spans="14:30" ht="83.25">
      <c r="N312" s="74"/>
      <c r="O312" s="75"/>
      <c r="AD312" s="11"/>
    </row>
    <row r="313" ht="83.25">
      <c r="AD313" s="11"/>
    </row>
    <row r="314" spans="1:30" ht="83.2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85"/>
      <c r="AA314" s="15"/>
      <c r="AB314" s="15"/>
      <c r="AC314" s="15"/>
      <c r="AD314" s="11"/>
    </row>
    <row r="315" spans="1:30" ht="83.2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85"/>
      <c r="AA315" s="15"/>
      <c r="AB315" s="15"/>
      <c r="AC315" s="15"/>
      <c r="AD315" s="11"/>
    </row>
    <row r="316" spans="1:30" ht="83.2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85"/>
      <c r="AA316" s="15"/>
      <c r="AB316" s="15"/>
      <c r="AC316" s="15"/>
      <c r="AD316" s="11"/>
    </row>
    <row r="317" spans="1:30" ht="83.2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85"/>
      <c r="AA317" s="15"/>
      <c r="AB317" s="15"/>
      <c r="AC317" s="15"/>
      <c r="AD317" s="11"/>
    </row>
    <row r="318" spans="1:30" ht="83.2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85"/>
      <c r="AA318" s="15"/>
      <c r="AB318" s="15"/>
      <c r="AC318" s="15"/>
      <c r="AD318" s="11"/>
    </row>
    <row r="319" spans="1:30" ht="83.2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85"/>
      <c r="AA319" s="15"/>
      <c r="AB319" s="15"/>
      <c r="AC319" s="15"/>
      <c r="AD319" s="11"/>
    </row>
    <row r="320" spans="1:30" ht="83.2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85"/>
      <c r="AA320" s="15"/>
      <c r="AB320" s="15"/>
      <c r="AC320" s="15"/>
      <c r="AD320" s="11"/>
    </row>
    <row r="321" spans="1:30" ht="83.2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85"/>
      <c r="AA321" s="15"/>
      <c r="AB321" s="15"/>
      <c r="AC321" s="15"/>
      <c r="AD321" s="11"/>
    </row>
    <row r="322" spans="1:30" ht="83.2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85"/>
      <c r="AA322" s="15"/>
      <c r="AB322" s="15"/>
      <c r="AC322" s="15"/>
      <c r="AD322" s="11"/>
    </row>
    <row r="323" spans="1:30" ht="83.2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85"/>
      <c r="AA323" s="15"/>
      <c r="AB323" s="15"/>
      <c r="AC323" s="15"/>
      <c r="AD323" s="11"/>
    </row>
    <row r="324" spans="1:30" ht="83.2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85"/>
      <c r="AA324" s="15"/>
      <c r="AB324" s="15"/>
      <c r="AC324" s="15"/>
      <c r="AD324" s="11"/>
    </row>
    <row r="325" spans="1:30" ht="83.2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85"/>
      <c r="AA325" s="15"/>
      <c r="AB325" s="15"/>
      <c r="AC325" s="15"/>
      <c r="AD325" s="11"/>
    </row>
    <row r="326" spans="1:30" ht="83.2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85"/>
      <c r="AA326" s="15"/>
      <c r="AB326" s="15"/>
      <c r="AC326" s="15"/>
      <c r="AD326" s="11"/>
    </row>
    <row r="327" spans="1:30" ht="83.2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85"/>
      <c r="AA327" s="15"/>
      <c r="AB327" s="15"/>
      <c r="AC327" s="15"/>
      <c r="AD327" s="11"/>
    </row>
    <row r="328" spans="1:30" ht="83.2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85"/>
      <c r="AA328" s="15"/>
      <c r="AB328" s="15"/>
      <c r="AC328" s="15"/>
      <c r="AD328" s="11"/>
    </row>
    <row r="329" spans="1:30" ht="83.2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85"/>
      <c r="AA329" s="15"/>
      <c r="AB329" s="15"/>
      <c r="AC329" s="15"/>
      <c r="AD329" s="11"/>
    </row>
    <row r="330" spans="1:30" ht="83.2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85"/>
      <c r="AA330" s="15"/>
      <c r="AB330" s="15"/>
      <c r="AC330" s="15"/>
      <c r="AD330" s="11"/>
    </row>
    <row r="331" spans="1:30" ht="83.2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85"/>
      <c r="AA331" s="15"/>
      <c r="AB331" s="15"/>
      <c r="AC331" s="15"/>
      <c r="AD331" s="11"/>
    </row>
    <row r="332" spans="1:30" ht="83.2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85"/>
      <c r="AA332" s="15"/>
      <c r="AB332" s="15"/>
      <c r="AC332" s="15"/>
      <c r="AD332" s="11"/>
    </row>
    <row r="333" spans="1:30" ht="83.2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85"/>
      <c r="AA333" s="15"/>
      <c r="AB333" s="15"/>
      <c r="AC333" s="15"/>
      <c r="AD333" s="11"/>
    </row>
    <row r="334" spans="1:30" ht="83.2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85"/>
      <c r="AA334" s="15"/>
      <c r="AB334" s="15"/>
      <c r="AC334" s="15"/>
      <c r="AD334" s="11"/>
    </row>
    <row r="335" spans="1:30" ht="83.2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85"/>
      <c r="AA335" s="15"/>
      <c r="AB335" s="15"/>
      <c r="AC335" s="15"/>
      <c r="AD335" s="11"/>
    </row>
    <row r="336" spans="1:30" ht="83.2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85"/>
      <c r="AA336" s="15"/>
      <c r="AB336" s="15"/>
      <c r="AC336" s="15"/>
      <c r="AD336" s="11"/>
    </row>
    <row r="337" spans="1:30" ht="83.2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85"/>
      <c r="AA337" s="15"/>
      <c r="AB337" s="15"/>
      <c r="AC337" s="15"/>
      <c r="AD337" s="11"/>
    </row>
    <row r="378" spans="1:29" s="79" customFormat="1" ht="83.25">
      <c r="A378" s="84"/>
      <c r="B378" s="15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73"/>
      <c r="N378" s="76"/>
      <c r="O378" s="77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73"/>
      <c r="AA378" s="11"/>
      <c r="AB378" s="72"/>
      <c r="AC378" s="73"/>
    </row>
  </sheetData>
  <sheetProtection/>
  <mergeCells count="366">
    <mergeCell ref="A2:AC2"/>
    <mergeCell ref="A3:AC3"/>
    <mergeCell ref="A1:AC1"/>
    <mergeCell ref="AA4:AA5"/>
    <mergeCell ref="AB4:AB5"/>
    <mergeCell ref="AC4:AC5"/>
    <mergeCell ref="W4:W5"/>
    <mergeCell ref="X4:X5"/>
    <mergeCell ref="Q4:Q5"/>
    <mergeCell ref="R4:R5"/>
    <mergeCell ref="Y4:Y5"/>
    <mergeCell ref="Z4:Z5"/>
    <mergeCell ref="S4:S5"/>
    <mergeCell ref="T4:T5"/>
    <mergeCell ref="U4:U5"/>
    <mergeCell ref="V4:V5"/>
    <mergeCell ref="M4:M5"/>
    <mergeCell ref="O4:O5"/>
    <mergeCell ref="P4:P5"/>
    <mergeCell ref="N4:N5"/>
    <mergeCell ref="H4:H5"/>
    <mergeCell ref="I4:I5"/>
    <mergeCell ref="J4:J5"/>
    <mergeCell ref="K4:K5"/>
    <mergeCell ref="A98:AC98"/>
    <mergeCell ref="A241:A242"/>
    <mergeCell ref="B241:B242"/>
    <mergeCell ref="C241:C242"/>
    <mergeCell ref="Y194:Y195"/>
    <mergeCell ref="A240:AC240"/>
    <mergeCell ref="A206:AC206"/>
    <mergeCell ref="I194:I195"/>
    <mergeCell ref="J194:J195"/>
    <mergeCell ref="K194:K195"/>
    <mergeCell ref="L194:L195"/>
    <mergeCell ref="M194:M195"/>
    <mergeCell ref="A246:B246"/>
    <mergeCell ref="A245:B245"/>
    <mergeCell ref="N194:N195"/>
    <mergeCell ref="E241:E242"/>
    <mergeCell ref="F241:F242"/>
    <mergeCell ref="H241:H242"/>
    <mergeCell ref="N241:N242"/>
    <mergeCell ref="L241:L242"/>
    <mergeCell ref="A181:AC181"/>
    <mergeCell ref="A194:A195"/>
    <mergeCell ref="B194:B195"/>
    <mergeCell ref="C194:C195"/>
    <mergeCell ref="G194:G195"/>
    <mergeCell ref="D194:D195"/>
    <mergeCell ref="E194:E195"/>
    <mergeCell ref="F194:F195"/>
    <mergeCell ref="H194:H195"/>
    <mergeCell ref="W194:W195"/>
    <mergeCell ref="H146:H147"/>
    <mergeCell ref="A171:A172"/>
    <mergeCell ref="B171:B172"/>
    <mergeCell ref="C171:C172"/>
    <mergeCell ref="G171:G172"/>
    <mergeCell ref="D171:D172"/>
    <mergeCell ref="E171:E172"/>
    <mergeCell ref="F171:F172"/>
    <mergeCell ref="G146:G147"/>
    <mergeCell ref="A158:AC158"/>
    <mergeCell ref="J146:J147"/>
    <mergeCell ref="K146:K147"/>
    <mergeCell ref="L146:L147"/>
    <mergeCell ref="P146:P147"/>
    <mergeCell ref="Q146:Q147"/>
    <mergeCell ref="M146:M147"/>
    <mergeCell ref="O146:O147"/>
    <mergeCell ref="N146:N147"/>
    <mergeCell ref="B146:B147"/>
    <mergeCell ref="C146:C147"/>
    <mergeCell ref="AC123:AC124"/>
    <mergeCell ref="N123:N124"/>
    <mergeCell ref="O123:O124"/>
    <mergeCell ref="L123:L124"/>
    <mergeCell ref="A134:AC134"/>
    <mergeCell ref="A146:A147"/>
    <mergeCell ref="S146:S147"/>
    <mergeCell ref="I146:I147"/>
    <mergeCell ref="C123:C124"/>
    <mergeCell ref="G123:G124"/>
    <mergeCell ref="F99:F100"/>
    <mergeCell ref="D146:D147"/>
    <mergeCell ref="E146:E147"/>
    <mergeCell ref="F146:F147"/>
    <mergeCell ref="A102:AC102"/>
    <mergeCell ref="A110:AC110"/>
    <mergeCell ref="X123:X124"/>
    <mergeCell ref="Y123:Y124"/>
    <mergeCell ref="S123:S124"/>
    <mergeCell ref="M99:M100"/>
    <mergeCell ref="V123:V124"/>
    <mergeCell ref="P123:P124"/>
    <mergeCell ref="Q123:Q124"/>
    <mergeCell ref="N99:N100"/>
    <mergeCell ref="S99:S100"/>
    <mergeCell ref="T99:T100"/>
    <mergeCell ref="A121:AC121"/>
    <mergeCell ref="A122:AC122"/>
    <mergeCell ref="A99:A100"/>
    <mergeCell ref="B99:B100"/>
    <mergeCell ref="C99:C100"/>
    <mergeCell ref="G99:G100"/>
    <mergeCell ref="D99:D100"/>
    <mergeCell ref="E99:E100"/>
    <mergeCell ref="H99:H100"/>
    <mergeCell ref="I99:I100"/>
    <mergeCell ref="J99:J100"/>
    <mergeCell ref="K99:K100"/>
    <mergeCell ref="L99:L100"/>
    <mergeCell ref="A97:AC97"/>
    <mergeCell ref="O99:O100"/>
    <mergeCell ref="P99:P100"/>
    <mergeCell ref="Q99:Q100"/>
    <mergeCell ref="R99:R100"/>
    <mergeCell ref="A64:AC64"/>
    <mergeCell ref="A77:A78"/>
    <mergeCell ref="B77:B78"/>
    <mergeCell ref="C77:C78"/>
    <mergeCell ref="G77:G78"/>
    <mergeCell ref="N77:N78"/>
    <mergeCell ref="O77:O78"/>
    <mergeCell ref="D77:D78"/>
    <mergeCell ref="E77:E78"/>
    <mergeCell ref="F77:F78"/>
    <mergeCell ref="A56:AC56"/>
    <mergeCell ref="A53:A54"/>
    <mergeCell ref="B53:B54"/>
    <mergeCell ref="C53:C54"/>
    <mergeCell ref="G53:G54"/>
    <mergeCell ref="D53:D54"/>
    <mergeCell ref="F53:F54"/>
    <mergeCell ref="Q53:Q54"/>
    <mergeCell ref="R53:R54"/>
    <mergeCell ref="S53:S54"/>
    <mergeCell ref="A32:AC32"/>
    <mergeCell ref="J53:J54"/>
    <mergeCell ref="K53:K54"/>
    <mergeCell ref="L53:L54"/>
    <mergeCell ref="N53:N54"/>
    <mergeCell ref="H53:H54"/>
    <mergeCell ref="I53:I54"/>
    <mergeCell ref="M53:M54"/>
    <mergeCell ref="E53:E54"/>
    <mergeCell ref="AC53:AC54"/>
    <mergeCell ref="A29:A30"/>
    <mergeCell ref="B29:B30"/>
    <mergeCell ref="C29:C30"/>
    <mergeCell ref="G29:G30"/>
    <mergeCell ref="D29:D30"/>
    <mergeCell ref="E29:E30"/>
    <mergeCell ref="F29:F30"/>
    <mergeCell ref="H29:H30"/>
    <mergeCell ref="A7:AC7"/>
    <mergeCell ref="A15:AC15"/>
    <mergeCell ref="A4:A5"/>
    <mergeCell ref="B4:B5"/>
    <mergeCell ref="C4:C5"/>
    <mergeCell ref="G4:G5"/>
    <mergeCell ref="D4:D5"/>
    <mergeCell ref="E4:E5"/>
    <mergeCell ref="L4:L5"/>
    <mergeCell ref="Y29:Y30"/>
    <mergeCell ref="R29:R30"/>
    <mergeCell ref="S29:S30"/>
    <mergeCell ref="T29:T30"/>
    <mergeCell ref="U29:U30"/>
    <mergeCell ref="I29:I30"/>
    <mergeCell ref="N29:N30"/>
    <mergeCell ref="O29:O30"/>
    <mergeCell ref="P29:P30"/>
    <mergeCell ref="Q29:Q30"/>
    <mergeCell ref="AC29:AC30"/>
    <mergeCell ref="F4:F5"/>
    <mergeCell ref="J29:J30"/>
    <mergeCell ref="K29:K30"/>
    <mergeCell ref="L29:L30"/>
    <mergeCell ref="M29:M30"/>
    <mergeCell ref="A28:AC28"/>
    <mergeCell ref="A27:AC27"/>
    <mergeCell ref="Z29:Z30"/>
    <mergeCell ref="AA29:AA30"/>
    <mergeCell ref="AB29:AB30"/>
    <mergeCell ref="V29:V30"/>
    <mergeCell ref="W29:W30"/>
    <mergeCell ref="X29:X30"/>
    <mergeCell ref="O53:O54"/>
    <mergeCell ref="P53:P54"/>
    <mergeCell ref="V53:V54"/>
    <mergeCell ref="W53:W54"/>
    <mergeCell ref="X53:X54"/>
    <mergeCell ref="T53:T54"/>
    <mergeCell ref="A51:AC51"/>
    <mergeCell ref="A52:AC52"/>
    <mergeCell ref="Y53:Y54"/>
    <mergeCell ref="Z53:Z54"/>
    <mergeCell ref="AA53:AA54"/>
    <mergeCell ref="AB53:AB54"/>
    <mergeCell ref="U53:U54"/>
    <mergeCell ref="A75:AC75"/>
    <mergeCell ref="D123:D124"/>
    <mergeCell ref="E123:E124"/>
    <mergeCell ref="F123:F124"/>
    <mergeCell ref="H123:H124"/>
    <mergeCell ref="I123:I124"/>
    <mergeCell ref="J123:J124"/>
    <mergeCell ref="K123:K124"/>
    <mergeCell ref="M123:M124"/>
    <mergeCell ref="A80:AC80"/>
    <mergeCell ref="H77:H78"/>
    <mergeCell ref="I77:I78"/>
    <mergeCell ref="J77:J78"/>
    <mergeCell ref="K77:K78"/>
    <mergeCell ref="L77:L78"/>
    <mergeCell ref="M77:M78"/>
    <mergeCell ref="Q77:Q78"/>
    <mergeCell ref="R77:R78"/>
    <mergeCell ref="S77:S78"/>
    <mergeCell ref="P77:P78"/>
    <mergeCell ref="T77:T78"/>
    <mergeCell ref="AA77:AA78"/>
    <mergeCell ref="AB77:AB78"/>
    <mergeCell ref="U77:U78"/>
    <mergeCell ref="V77:V78"/>
    <mergeCell ref="W77:W78"/>
    <mergeCell ref="X77:X78"/>
    <mergeCell ref="AA99:AA100"/>
    <mergeCell ref="AB99:AB100"/>
    <mergeCell ref="U99:U100"/>
    <mergeCell ref="V99:V100"/>
    <mergeCell ref="W99:W100"/>
    <mergeCell ref="Z123:Z124"/>
    <mergeCell ref="AA123:AA124"/>
    <mergeCell ref="AB123:AB124"/>
    <mergeCell ref="W123:W124"/>
    <mergeCell ref="A126:AC126"/>
    <mergeCell ref="T123:T124"/>
    <mergeCell ref="U123:U124"/>
    <mergeCell ref="A123:A124"/>
    <mergeCell ref="B123:B124"/>
    <mergeCell ref="R123:R124"/>
    <mergeCell ref="X99:X100"/>
    <mergeCell ref="Y99:Y100"/>
    <mergeCell ref="Z99:Z100"/>
    <mergeCell ref="I171:I172"/>
    <mergeCell ref="A174:AC174"/>
    <mergeCell ref="M171:M172"/>
    <mergeCell ref="Z146:Z147"/>
    <mergeCell ref="R146:R147"/>
    <mergeCell ref="T146:T147"/>
    <mergeCell ref="U146:U147"/>
    <mergeCell ref="V146:V147"/>
    <mergeCell ref="W146:W147"/>
    <mergeCell ref="X146:X147"/>
    <mergeCell ref="O241:O242"/>
    <mergeCell ref="W171:W172"/>
    <mergeCell ref="P194:P195"/>
    <mergeCell ref="Q194:Q195"/>
    <mergeCell ref="R241:R242"/>
    <mergeCell ref="P241:P242"/>
    <mergeCell ref="V241:V242"/>
    <mergeCell ref="O171:O172"/>
    <mergeCell ref="S171:S172"/>
    <mergeCell ref="T171:T172"/>
    <mergeCell ref="U171:U172"/>
    <mergeCell ref="V171:V172"/>
    <mergeCell ref="Q171:Q172"/>
    <mergeCell ref="R171:R172"/>
    <mergeCell ref="G241:G242"/>
    <mergeCell ref="W241:W242"/>
    <mergeCell ref="A244:B244"/>
    <mergeCell ref="A243:B243"/>
    <mergeCell ref="I241:I242"/>
    <mergeCell ref="J241:J242"/>
    <mergeCell ref="K241:K242"/>
    <mergeCell ref="S241:S242"/>
    <mergeCell ref="T241:T242"/>
    <mergeCell ref="M241:M242"/>
    <mergeCell ref="D241:D242"/>
    <mergeCell ref="H171:H172"/>
    <mergeCell ref="A197:AC197"/>
    <mergeCell ref="X194:X195"/>
    <mergeCell ref="AC146:AC147"/>
    <mergeCell ref="AA146:AA147"/>
    <mergeCell ref="Y146:Y147"/>
    <mergeCell ref="A169:AC169"/>
    <mergeCell ref="Z171:Z172"/>
    <mergeCell ref="AA171:AA172"/>
    <mergeCell ref="N171:N172"/>
    <mergeCell ref="AC241:AC242"/>
    <mergeCell ref="AA241:AA242"/>
    <mergeCell ref="AB241:AB242"/>
    <mergeCell ref="Y241:Y242"/>
    <mergeCell ref="A192:AC192"/>
    <mergeCell ref="A193:AC193"/>
    <mergeCell ref="Z241:Z242"/>
    <mergeCell ref="U241:U242"/>
    <mergeCell ref="X241:X242"/>
    <mergeCell ref="Q241:Q242"/>
    <mergeCell ref="AC194:AC195"/>
    <mergeCell ref="R194:R195"/>
    <mergeCell ref="S194:S195"/>
    <mergeCell ref="T194:T195"/>
    <mergeCell ref="U194:U195"/>
    <mergeCell ref="Z194:Z195"/>
    <mergeCell ref="AB194:AB195"/>
    <mergeCell ref="V194:V195"/>
    <mergeCell ref="A217:AC217"/>
    <mergeCell ref="O194:O195"/>
    <mergeCell ref="AA194:AA195"/>
    <mergeCell ref="A149:AC149"/>
    <mergeCell ref="P171:P172"/>
    <mergeCell ref="AB146:AB147"/>
    <mergeCell ref="A170:AC170"/>
    <mergeCell ref="J171:J172"/>
    <mergeCell ref="K171:K172"/>
    <mergeCell ref="L171:L172"/>
    <mergeCell ref="AB171:AB172"/>
    <mergeCell ref="AC171:AC172"/>
    <mergeCell ref="X171:X172"/>
    <mergeCell ref="AC77:AC78"/>
    <mergeCell ref="A76:AC76"/>
    <mergeCell ref="Y77:Y78"/>
    <mergeCell ref="Z77:Z78"/>
    <mergeCell ref="A144:AC144"/>
    <mergeCell ref="A145:AC145"/>
    <mergeCell ref="AC99:AC100"/>
    <mergeCell ref="Y171:Y172"/>
    <mergeCell ref="A218:AC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P219:P220"/>
    <mergeCell ref="Q219:Q220"/>
    <mergeCell ref="I219:I220"/>
    <mergeCell ref="R219:R220"/>
    <mergeCell ref="K219:K220"/>
    <mergeCell ref="L219:L220"/>
    <mergeCell ref="M219:M220"/>
    <mergeCell ref="N219:N220"/>
    <mergeCell ref="O219:O220"/>
    <mergeCell ref="J219:J220"/>
    <mergeCell ref="V219:V220"/>
    <mergeCell ref="W219:W220"/>
    <mergeCell ref="X219:X220"/>
    <mergeCell ref="Y219:Y220"/>
    <mergeCell ref="Z219:Z220"/>
    <mergeCell ref="AA219:AA220"/>
    <mergeCell ref="M265:O279"/>
    <mergeCell ref="A40:AC40"/>
    <mergeCell ref="A86:AC86"/>
    <mergeCell ref="AB219:AB220"/>
    <mergeCell ref="AC219:AC220"/>
    <mergeCell ref="A222:AC222"/>
    <mergeCell ref="S219:S220"/>
    <mergeCell ref="T219:T220"/>
    <mergeCell ref="U219:U220"/>
    <mergeCell ref="A228:AC22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2" manualBreakCount="12">
    <brk id="26" max="28" man="1"/>
    <brk id="50" max="28" man="1"/>
    <brk id="74" max="28" man="1"/>
    <brk id="96" max="28" man="1"/>
    <brk id="120" max="28" man="1"/>
    <brk id="143" max="28" man="1"/>
    <brk id="168" max="28" man="1"/>
    <brk id="191" max="28" man="1"/>
    <brk id="216" max="28" man="1"/>
    <brk id="239" max="28" man="1"/>
    <brk id="425" max="30" man="1"/>
    <brk id="46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422"/>
  <sheetViews>
    <sheetView view="pageBreakPreview" zoomScale="25" zoomScaleNormal="40" zoomScaleSheetLayoutView="25" workbookViewId="0" topLeftCell="A289">
      <selection activeCell="A251" sqref="A251:O251"/>
    </sheetView>
  </sheetViews>
  <sheetFormatPr defaultColWidth="9.140625" defaultRowHeight="12.75"/>
  <cols>
    <col min="1" max="1" width="38.57421875" style="21" customWidth="1"/>
    <col min="2" max="2" width="153.8515625" style="19" customWidth="1"/>
    <col min="3" max="3" width="48.57421875" style="35" customWidth="1"/>
    <col min="4" max="4" width="41.00390625" style="19" customWidth="1"/>
    <col min="5" max="5" width="41.7109375" style="19" customWidth="1"/>
    <col min="6" max="6" width="44.421875" style="19" customWidth="1"/>
    <col min="7" max="7" width="48.8515625" style="19" customWidth="1"/>
    <col min="8" max="8" width="38.57421875" style="19" customWidth="1"/>
    <col min="9" max="9" width="48.28125" style="19" customWidth="1"/>
    <col min="10" max="10" width="41.421875" style="19" customWidth="1"/>
    <col min="11" max="11" width="40.57421875" style="19" customWidth="1"/>
    <col min="12" max="12" width="40.8515625" style="19" customWidth="1"/>
    <col min="13" max="13" width="45.140625" style="19" customWidth="1"/>
    <col min="14" max="14" width="41.00390625" style="37" customWidth="1"/>
    <col min="15" max="15" width="34.57421875" style="38" customWidth="1"/>
    <col min="16" max="16384" width="9.140625" style="19" customWidth="1"/>
  </cols>
  <sheetData>
    <row r="1" spans="1:15" ht="70.5">
      <c r="A1" s="149" t="s">
        <v>176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70.5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70.5">
      <c r="A3" s="151" t="s">
        <v>37</v>
      </c>
      <c r="B3" s="149" t="s">
        <v>22</v>
      </c>
      <c r="C3" s="152" t="s">
        <v>23</v>
      </c>
      <c r="D3" s="149" t="s">
        <v>24</v>
      </c>
      <c r="E3" s="149"/>
      <c r="F3" s="149"/>
      <c r="G3" s="149" t="s">
        <v>25</v>
      </c>
      <c r="H3" s="149" t="s">
        <v>26</v>
      </c>
      <c r="I3" s="149"/>
      <c r="J3" s="149"/>
      <c r="K3" s="149"/>
      <c r="L3" s="149" t="s">
        <v>27</v>
      </c>
      <c r="M3" s="149"/>
      <c r="N3" s="149"/>
      <c r="O3" s="149"/>
    </row>
    <row r="4" spans="1:15" ht="70.5">
      <c r="A4" s="151"/>
      <c r="B4" s="149"/>
      <c r="C4" s="152"/>
      <c r="D4" s="111" t="s">
        <v>1</v>
      </c>
      <c r="E4" s="111" t="s">
        <v>2</v>
      </c>
      <c r="F4" s="111" t="s">
        <v>3</v>
      </c>
      <c r="G4" s="149"/>
      <c r="H4" s="111" t="s">
        <v>34</v>
      </c>
      <c r="I4" s="111" t="s">
        <v>6</v>
      </c>
      <c r="J4" s="111" t="s">
        <v>48</v>
      </c>
      <c r="K4" s="111" t="s">
        <v>28</v>
      </c>
      <c r="L4" s="111" t="s">
        <v>29</v>
      </c>
      <c r="M4" s="111" t="s">
        <v>30</v>
      </c>
      <c r="N4" s="111" t="s">
        <v>31</v>
      </c>
      <c r="O4" s="111" t="s">
        <v>5</v>
      </c>
    </row>
    <row r="5" spans="1:15" ht="70.5">
      <c r="A5" s="112">
        <v>1</v>
      </c>
      <c r="B5" s="113">
        <v>2</v>
      </c>
      <c r="C5" s="114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  <c r="O5" s="113">
        <v>15</v>
      </c>
    </row>
    <row r="6" spans="1:15" s="20" customFormat="1" ht="70.5">
      <c r="A6" s="149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20" customFormat="1" ht="70.5">
      <c r="A7" s="115">
        <v>34</v>
      </c>
      <c r="B7" s="116" t="s">
        <v>66</v>
      </c>
      <c r="C7" s="117" t="s">
        <v>118</v>
      </c>
      <c r="D7" s="118">
        <v>13.8</v>
      </c>
      <c r="E7" s="118">
        <v>11.51</v>
      </c>
      <c r="F7" s="118">
        <v>35.2</v>
      </c>
      <c r="G7" s="118">
        <f>D7*4+E7*9+F7*4</f>
        <v>299.59000000000003</v>
      </c>
      <c r="H7" s="118">
        <v>0.04</v>
      </c>
      <c r="I7" s="118">
        <v>4.87</v>
      </c>
      <c r="J7" s="118">
        <v>1.52</v>
      </c>
      <c r="K7" s="118">
        <v>0</v>
      </c>
      <c r="L7" s="118">
        <v>9.58</v>
      </c>
      <c r="M7" s="118">
        <v>130.77</v>
      </c>
      <c r="N7" s="118">
        <v>34.25</v>
      </c>
      <c r="O7" s="118">
        <v>1.53</v>
      </c>
    </row>
    <row r="8" spans="1:15" s="20" customFormat="1" ht="70.5">
      <c r="A8" s="115">
        <v>3</v>
      </c>
      <c r="B8" s="116" t="s">
        <v>90</v>
      </c>
      <c r="C8" s="115">
        <v>6</v>
      </c>
      <c r="D8" s="115">
        <v>0.05</v>
      </c>
      <c r="E8" s="115">
        <v>4.29</v>
      </c>
      <c r="F8" s="115">
        <v>0.07</v>
      </c>
      <c r="G8" s="115">
        <v>38.82</v>
      </c>
      <c r="H8" s="115">
        <v>0</v>
      </c>
      <c r="I8" s="119">
        <v>0</v>
      </c>
      <c r="J8" s="119">
        <v>0.06</v>
      </c>
      <c r="K8" s="115">
        <v>0.02</v>
      </c>
      <c r="L8" s="115">
        <v>1.44</v>
      </c>
      <c r="M8" s="115">
        <v>1.8</v>
      </c>
      <c r="N8" s="115">
        <v>0</v>
      </c>
      <c r="O8" s="115">
        <v>0</v>
      </c>
    </row>
    <row r="9" spans="1:15" s="20" customFormat="1" ht="70.5">
      <c r="A9" s="115">
        <v>30</v>
      </c>
      <c r="B9" s="116" t="s">
        <v>88</v>
      </c>
      <c r="C9" s="117" t="s">
        <v>32</v>
      </c>
      <c r="D9" s="118">
        <v>0.14</v>
      </c>
      <c r="E9" s="118">
        <v>0.03</v>
      </c>
      <c r="F9" s="118">
        <v>18.14</v>
      </c>
      <c r="G9" s="118">
        <v>75</v>
      </c>
      <c r="H9" s="118">
        <v>0</v>
      </c>
      <c r="I9" s="118">
        <v>2.05</v>
      </c>
      <c r="J9" s="118">
        <v>0.01</v>
      </c>
      <c r="K9" s="118">
        <v>0</v>
      </c>
      <c r="L9" s="118">
        <v>5.01</v>
      </c>
      <c r="M9" s="118">
        <v>5.22</v>
      </c>
      <c r="N9" s="118">
        <v>2.8</v>
      </c>
      <c r="O9" s="118">
        <v>0.49</v>
      </c>
    </row>
    <row r="10" spans="1:15" s="20" customFormat="1" ht="141">
      <c r="A10" s="115" t="s">
        <v>38</v>
      </c>
      <c r="B10" s="116" t="s">
        <v>107</v>
      </c>
      <c r="C10" s="115">
        <v>120</v>
      </c>
      <c r="D10" s="115">
        <v>0.64</v>
      </c>
      <c r="E10" s="115">
        <v>0.64</v>
      </c>
      <c r="F10" s="115">
        <v>15.68</v>
      </c>
      <c r="G10" s="115">
        <v>75.2</v>
      </c>
      <c r="H10" s="115">
        <v>0.053</v>
      </c>
      <c r="I10" s="115">
        <v>16</v>
      </c>
      <c r="J10" s="115">
        <v>0.32</v>
      </c>
      <c r="K10" s="115">
        <v>0</v>
      </c>
      <c r="L10" s="115">
        <v>25.6</v>
      </c>
      <c r="M10" s="115">
        <v>17.66</v>
      </c>
      <c r="N10" s="115">
        <v>14.4</v>
      </c>
      <c r="O10" s="115">
        <v>3.52</v>
      </c>
    </row>
    <row r="11" spans="1:15" s="20" customFormat="1" ht="70.5">
      <c r="A11" s="115" t="s">
        <v>38</v>
      </c>
      <c r="B11" s="116" t="s">
        <v>9</v>
      </c>
      <c r="C11" s="115">
        <v>40</v>
      </c>
      <c r="D11" s="115">
        <v>1.96</v>
      </c>
      <c r="E11" s="115">
        <v>0.4</v>
      </c>
      <c r="F11" s="115">
        <v>17.92</v>
      </c>
      <c r="G11" s="115">
        <v>80</v>
      </c>
      <c r="H11" s="115">
        <v>0.04</v>
      </c>
      <c r="I11" s="115">
        <v>0</v>
      </c>
      <c r="J11" s="115">
        <v>0</v>
      </c>
      <c r="K11" s="115">
        <v>0</v>
      </c>
      <c r="L11" s="115">
        <v>7.2</v>
      </c>
      <c r="M11" s="115">
        <v>36.8</v>
      </c>
      <c r="N11" s="115">
        <v>8</v>
      </c>
      <c r="O11" s="115">
        <v>1.16</v>
      </c>
    </row>
    <row r="12" spans="1:15" s="20" customFormat="1" ht="70.5">
      <c r="A12" s="115" t="s">
        <v>38</v>
      </c>
      <c r="B12" s="116" t="s">
        <v>96</v>
      </c>
      <c r="C12" s="115">
        <v>40</v>
      </c>
      <c r="D12" s="115">
        <v>3.2</v>
      </c>
      <c r="E12" s="115">
        <v>0.06</v>
      </c>
      <c r="F12" s="115">
        <v>16.04</v>
      </c>
      <c r="G12" s="115">
        <v>83.2</v>
      </c>
      <c r="H12" s="115">
        <v>0.1</v>
      </c>
      <c r="I12" s="115">
        <v>0</v>
      </c>
      <c r="J12" s="115">
        <v>0.92</v>
      </c>
      <c r="K12" s="115">
        <v>0</v>
      </c>
      <c r="L12" s="115">
        <v>13.2</v>
      </c>
      <c r="M12" s="115">
        <v>93.6</v>
      </c>
      <c r="N12" s="115">
        <v>26.4</v>
      </c>
      <c r="O12" s="115">
        <v>1.76</v>
      </c>
    </row>
    <row r="13" spans="1:15" ht="70.5">
      <c r="A13" s="115"/>
      <c r="B13" s="116" t="s">
        <v>36</v>
      </c>
      <c r="C13" s="115"/>
      <c r="D13" s="118">
        <f aca="true" t="shared" si="0" ref="D13:O13">SUM(D7:D12)</f>
        <v>19.790000000000003</v>
      </c>
      <c r="E13" s="118">
        <f t="shared" si="0"/>
        <v>16.929999999999996</v>
      </c>
      <c r="F13" s="118">
        <f t="shared" si="0"/>
        <v>103.05000000000001</v>
      </c>
      <c r="G13" s="118">
        <f t="shared" si="0"/>
        <v>651.8100000000001</v>
      </c>
      <c r="H13" s="118">
        <f t="shared" si="0"/>
        <v>0.233</v>
      </c>
      <c r="I13" s="118">
        <f t="shared" si="0"/>
        <v>22.92</v>
      </c>
      <c r="J13" s="118">
        <f t="shared" si="0"/>
        <v>2.83</v>
      </c>
      <c r="K13" s="118">
        <f t="shared" si="0"/>
        <v>0.02</v>
      </c>
      <c r="L13" s="118">
        <f t="shared" si="0"/>
        <v>62.03</v>
      </c>
      <c r="M13" s="118">
        <f t="shared" si="0"/>
        <v>285.85</v>
      </c>
      <c r="N13" s="118">
        <f t="shared" si="0"/>
        <v>85.85</v>
      </c>
      <c r="O13" s="118">
        <f t="shared" si="0"/>
        <v>8.46</v>
      </c>
    </row>
    <row r="14" spans="1:15" ht="70.5">
      <c r="A14" s="149" t="s">
        <v>10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141">
      <c r="A15" s="115">
        <v>27</v>
      </c>
      <c r="B15" s="116" t="s">
        <v>57</v>
      </c>
      <c r="C15" s="117" t="s">
        <v>33</v>
      </c>
      <c r="D15" s="118">
        <v>1.2</v>
      </c>
      <c r="E15" s="118">
        <v>4.7</v>
      </c>
      <c r="F15" s="118">
        <v>7.7</v>
      </c>
      <c r="G15" s="118">
        <v>78</v>
      </c>
      <c r="H15" s="118">
        <v>0.03</v>
      </c>
      <c r="I15" s="118">
        <v>9.6</v>
      </c>
      <c r="J15" s="118">
        <v>2.1</v>
      </c>
      <c r="K15" s="118">
        <v>0</v>
      </c>
      <c r="L15" s="118">
        <v>32</v>
      </c>
      <c r="M15" s="118">
        <v>30</v>
      </c>
      <c r="N15" s="118">
        <v>13</v>
      </c>
      <c r="O15" s="118">
        <v>0.8</v>
      </c>
    </row>
    <row r="16" spans="1:15" ht="70.5">
      <c r="A16" s="115">
        <v>45</v>
      </c>
      <c r="B16" s="116" t="s">
        <v>112</v>
      </c>
      <c r="C16" s="117" t="s">
        <v>51</v>
      </c>
      <c r="D16" s="118">
        <v>2.76</v>
      </c>
      <c r="E16" s="118">
        <v>3.12</v>
      </c>
      <c r="F16" s="118">
        <v>16.35</v>
      </c>
      <c r="G16" s="118">
        <v>102</v>
      </c>
      <c r="H16" s="118">
        <v>0.04</v>
      </c>
      <c r="I16" s="118">
        <v>0.75</v>
      </c>
      <c r="J16" s="118">
        <v>0.37</v>
      </c>
      <c r="K16" s="118">
        <v>0</v>
      </c>
      <c r="L16" s="118">
        <v>13.13</v>
      </c>
      <c r="M16" s="118">
        <v>38.64</v>
      </c>
      <c r="N16" s="118">
        <v>8.88</v>
      </c>
      <c r="O16" s="118">
        <v>0.51</v>
      </c>
    </row>
    <row r="17" spans="1:15" ht="141">
      <c r="A17" s="115">
        <v>23</v>
      </c>
      <c r="B17" s="116" t="s">
        <v>50</v>
      </c>
      <c r="C17" s="117" t="s">
        <v>33</v>
      </c>
      <c r="D17" s="118">
        <v>16.75</v>
      </c>
      <c r="E17" s="118">
        <v>7.98</v>
      </c>
      <c r="F17" s="118">
        <v>68.2</v>
      </c>
      <c r="G17" s="118">
        <v>196.8</v>
      </c>
      <c r="H17" s="118">
        <v>0.13</v>
      </c>
      <c r="I17" s="118">
        <v>0.54</v>
      </c>
      <c r="J17" s="118">
        <v>3.35</v>
      </c>
      <c r="K17" s="118">
        <v>0.04</v>
      </c>
      <c r="L17" s="118">
        <v>120.37</v>
      </c>
      <c r="M17" s="118">
        <v>271.72</v>
      </c>
      <c r="N17" s="118">
        <v>56.1</v>
      </c>
      <c r="O17" s="118">
        <v>1.09</v>
      </c>
    </row>
    <row r="18" spans="1:15" ht="70.5">
      <c r="A18" s="115">
        <v>15</v>
      </c>
      <c r="B18" s="116" t="s">
        <v>89</v>
      </c>
      <c r="C18" s="117" t="s">
        <v>140</v>
      </c>
      <c r="D18" s="118">
        <v>0.49</v>
      </c>
      <c r="E18" s="118">
        <v>6.15</v>
      </c>
      <c r="F18" s="118">
        <v>2.1</v>
      </c>
      <c r="G18" s="118">
        <v>65.63</v>
      </c>
      <c r="H18" s="118">
        <v>0</v>
      </c>
      <c r="I18" s="118">
        <v>0.79</v>
      </c>
      <c r="J18" s="118">
        <v>0.14</v>
      </c>
      <c r="K18" s="118">
        <v>0</v>
      </c>
      <c r="L18" s="118">
        <v>13.84</v>
      </c>
      <c r="M18" s="118">
        <v>13.2</v>
      </c>
      <c r="N18" s="118">
        <v>4.28</v>
      </c>
      <c r="O18" s="118">
        <v>0.15</v>
      </c>
    </row>
    <row r="19" spans="1:15" ht="70.5">
      <c r="A19" s="115">
        <v>65</v>
      </c>
      <c r="B19" s="116" t="s">
        <v>115</v>
      </c>
      <c r="C19" s="115">
        <v>180</v>
      </c>
      <c r="D19" s="115">
        <v>3.76</v>
      </c>
      <c r="E19" s="115">
        <v>5.58</v>
      </c>
      <c r="F19" s="115">
        <v>17.42</v>
      </c>
      <c r="G19" s="115">
        <v>165</v>
      </c>
      <c r="H19" s="115">
        <v>0.16</v>
      </c>
      <c r="I19" s="115">
        <v>21.69</v>
      </c>
      <c r="J19" s="115">
        <v>0.17</v>
      </c>
      <c r="K19" s="115">
        <v>0.03</v>
      </c>
      <c r="L19" s="115">
        <v>46.71</v>
      </c>
      <c r="M19" s="115">
        <v>105.02</v>
      </c>
      <c r="N19" s="115">
        <v>33.5</v>
      </c>
      <c r="O19" s="115">
        <v>1.2</v>
      </c>
    </row>
    <row r="20" spans="1:15" ht="70.5">
      <c r="A20" s="115">
        <v>25</v>
      </c>
      <c r="B20" s="116" t="s">
        <v>44</v>
      </c>
      <c r="C20" s="120">
        <v>200</v>
      </c>
      <c r="D20" s="118">
        <v>1</v>
      </c>
      <c r="E20" s="118">
        <v>0.2</v>
      </c>
      <c r="F20" s="118">
        <v>20</v>
      </c>
      <c r="G20" s="118">
        <v>65.8</v>
      </c>
      <c r="H20" s="118">
        <v>0.02</v>
      </c>
      <c r="I20" s="118">
        <v>4</v>
      </c>
      <c r="J20" s="118">
        <v>0.2</v>
      </c>
      <c r="K20" s="118">
        <v>0</v>
      </c>
      <c r="L20" s="118">
        <v>14</v>
      </c>
      <c r="M20" s="118">
        <v>14</v>
      </c>
      <c r="N20" s="118">
        <v>8</v>
      </c>
      <c r="O20" s="118">
        <v>2.8</v>
      </c>
    </row>
    <row r="21" spans="1:15" ht="70.5">
      <c r="A21" s="115" t="s">
        <v>38</v>
      </c>
      <c r="B21" s="116" t="s">
        <v>35</v>
      </c>
      <c r="C21" s="115">
        <v>85</v>
      </c>
      <c r="D21" s="115">
        <v>6.8</v>
      </c>
      <c r="E21" s="115">
        <v>0.13</v>
      </c>
      <c r="F21" s="115">
        <v>34.09</v>
      </c>
      <c r="G21" s="115">
        <v>176.8</v>
      </c>
      <c r="H21" s="115">
        <v>0.23</v>
      </c>
      <c r="I21" s="115">
        <v>0</v>
      </c>
      <c r="J21" s="115">
        <v>1.89</v>
      </c>
      <c r="K21" s="115">
        <v>0</v>
      </c>
      <c r="L21" s="115">
        <v>28.05</v>
      </c>
      <c r="M21" s="115">
        <v>198.9</v>
      </c>
      <c r="N21" s="115">
        <v>56.1</v>
      </c>
      <c r="O21" s="115">
        <v>3.74</v>
      </c>
    </row>
    <row r="22" spans="1:15" ht="70.5">
      <c r="A22" s="115" t="s">
        <v>38</v>
      </c>
      <c r="B22" s="116" t="s">
        <v>9</v>
      </c>
      <c r="C22" s="115">
        <v>40</v>
      </c>
      <c r="D22" s="115">
        <v>1.96</v>
      </c>
      <c r="E22" s="115">
        <v>0.4</v>
      </c>
      <c r="F22" s="115">
        <v>17.92</v>
      </c>
      <c r="G22" s="115">
        <v>80</v>
      </c>
      <c r="H22" s="115">
        <v>0.04</v>
      </c>
      <c r="I22" s="115">
        <v>0</v>
      </c>
      <c r="J22" s="115">
        <v>0</v>
      </c>
      <c r="K22" s="115">
        <v>0</v>
      </c>
      <c r="L22" s="115">
        <v>7.2</v>
      </c>
      <c r="M22" s="115">
        <v>36.8</v>
      </c>
      <c r="N22" s="115">
        <v>8</v>
      </c>
      <c r="O22" s="115">
        <v>1.16</v>
      </c>
    </row>
    <row r="23" spans="1:15" ht="70.5">
      <c r="A23" s="115"/>
      <c r="B23" s="116" t="s">
        <v>36</v>
      </c>
      <c r="C23" s="115"/>
      <c r="D23" s="118">
        <f>D15+D16+D17+D18+D19+D20+D21+D22</f>
        <v>34.72</v>
      </c>
      <c r="E23" s="118">
        <f aca="true" t="shared" si="1" ref="E23:O23">E15+E16+E17+E18+E19+E20+E21+E22</f>
        <v>28.259999999999998</v>
      </c>
      <c r="F23" s="118">
        <f t="shared" si="1"/>
        <v>183.77999999999997</v>
      </c>
      <c r="G23" s="118">
        <f t="shared" si="1"/>
        <v>930.03</v>
      </c>
      <c r="H23" s="118">
        <f t="shared" si="1"/>
        <v>0.65</v>
      </c>
      <c r="I23" s="118">
        <f t="shared" si="1"/>
        <v>37.370000000000005</v>
      </c>
      <c r="J23" s="118">
        <f t="shared" si="1"/>
        <v>8.22</v>
      </c>
      <c r="K23" s="118">
        <f t="shared" si="1"/>
        <v>0.07</v>
      </c>
      <c r="L23" s="118">
        <f t="shared" si="1"/>
        <v>275.3</v>
      </c>
      <c r="M23" s="118">
        <f t="shared" si="1"/>
        <v>708.28</v>
      </c>
      <c r="N23" s="118">
        <f t="shared" si="1"/>
        <v>187.86</v>
      </c>
      <c r="O23" s="118">
        <f t="shared" si="1"/>
        <v>11.45</v>
      </c>
    </row>
    <row r="24" spans="1:15" ht="70.5">
      <c r="A24" s="115"/>
      <c r="B24" s="116"/>
      <c r="C24" s="117"/>
      <c r="D24" s="111" t="s">
        <v>1</v>
      </c>
      <c r="E24" s="111" t="s">
        <v>2</v>
      </c>
      <c r="F24" s="111" t="s">
        <v>3</v>
      </c>
      <c r="G24" s="111" t="s">
        <v>4</v>
      </c>
      <c r="H24" s="111" t="s">
        <v>34</v>
      </c>
      <c r="I24" s="111" t="s">
        <v>6</v>
      </c>
      <c r="J24" s="111" t="s">
        <v>48</v>
      </c>
      <c r="K24" s="111" t="s">
        <v>28</v>
      </c>
      <c r="L24" s="111" t="s">
        <v>29</v>
      </c>
      <c r="M24" s="111" t="s">
        <v>30</v>
      </c>
      <c r="N24" s="111" t="s">
        <v>31</v>
      </c>
      <c r="O24" s="111" t="s">
        <v>5</v>
      </c>
    </row>
    <row r="25" spans="1:15" ht="70.5">
      <c r="A25" s="115"/>
      <c r="B25" s="121" t="s">
        <v>11</v>
      </c>
      <c r="C25" s="117"/>
      <c r="D25" s="118">
        <f aca="true" t="shared" si="2" ref="D25:O25">SUM(D13+D23)</f>
        <v>54.510000000000005</v>
      </c>
      <c r="E25" s="118">
        <f t="shared" si="2"/>
        <v>45.19</v>
      </c>
      <c r="F25" s="118">
        <f t="shared" si="2"/>
        <v>286.83</v>
      </c>
      <c r="G25" s="118">
        <f t="shared" si="2"/>
        <v>1581.8400000000001</v>
      </c>
      <c r="H25" s="118">
        <f t="shared" si="2"/>
        <v>0.883</v>
      </c>
      <c r="I25" s="118">
        <f t="shared" si="2"/>
        <v>60.290000000000006</v>
      </c>
      <c r="J25" s="118">
        <f t="shared" si="2"/>
        <v>11.05</v>
      </c>
      <c r="K25" s="118">
        <f t="shared" si="2"/>
        <v>0.09000000000000001</v>
      </c>
      <c r="L25" s="118">
        <f t="shared" si="2"/>
        <v>337.33000000000004</v>
      </c>
      <c r="M25" s="118">
        <f t="shared" si="2"/>
        <v>994.13</v>
      </c>
      <c r="N25" s="118">
        <f t="shared" si="2"/>
        <v>273.71000000000004</v>
      </c>
      <c r="O25" s="118">
        <f t="shared" si="2"/>
        <v>19.91</v>
      </c>
    </row>
    <row r="26" spans="1:15" ht="139.5">
      <c r="A26" s="115"/>
      <c r="B26" s="121" t="s">
        <v>136</v>
      </c>
      <c r="C26" s="117"/>
      <c r="D26" s="118">
        <v>54</v>
      </c>
      <c r="E26" s="118">
        <v>55</v>
      </c>
      <c r="F26" s="118">
        <v>230</v>
      </c>
      <c r="G26" s="118">
        <v>1628</v>
      </c>
      <c r="H26" s="118">
        <v>0.84</v>
      </c>
      <c r="I26" s="118">
        <v>42</v>
      </c>
      <c r="J26" s="118">
        <v>7</v>
      </c>
      <c r="K26" s="118">
        <v>0.54</v>
      </c>
      <c r="L26" s="118">
        <v>720</v>
      </c>
      <c r="M26" s="118">
        <v>1080</v>
      </c>
      <c r="N26" s="118">
        <v>180</v>
      </c>
      <c r="O26" s="118">
        <v>10.2</v>
      </c>
    </row>
    <row r="27" spans="1:15" ht="139.5">
      <c r="A27" s="112"/>
      <c r="B27" s="122" t="s">
        <v>12</v>
      </c>
      <c r="C27" s="111"/>
      <c r="D27" s="118">
        <f>D25*100/D26</f>
        <v>100.94444444444446</v>
      </c>
      <c r="E27" s="118">
        <f aca="true" t="shared" si="3" ref="E27:O27">E25*100/E26</f>
        <v>82.16363636363636</v>
      </c>
      <c r="F27" s="118">
        <f t="shared" si="3"/>
        <v>124.70869565217392</v>
      </c>
      <c r="G27" s="118">
        <f t="shared" si="3"/>
        <v>97.16461916461917</v>
      </c>
      <c r="H27" s="118">
        <f t="shared" si="3"/>
        <v>105.11904761904762</v>
      </c>
      <c r="I27" s="118">
        <f t="shared" si="3"/>
        <v>143.54761904761907</v>
      </c>
      <c r="J27" s="118">
        <f t="shared" si="3"/>
        <v>157.85714285714286</v>
      </c>
      <c r="K27" s="118">
        <f t="shared" si="3"/>
        <v>16.666666666666668</v>
      </c>
      <c r="L27" s="118">
        <f t="shared" si="3"/>
        <v>46.8513888888889</v>
      </c>
      <c r="M27" s="118">
        <f t="shared" si="3"/>
        <v>92.04907407407407</v>
      </c>
      <c r="N27" s="118">
        <f t="shared" si="3"/>
        <v>152.06111111111113</v>
      </c>
      <c r="O27" s="118">
        <f t="shared" si="3"/>
        <v>195.19607843137257</v>
      </c>
    </row>
    <row r="28" spans="1:15" ht="70.5">
      <c r="A28" s="149" t="s">
        <v>176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 ht="70.5">
      <c r="A29" s="149" t="s">
        <v>13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ht="70.5">
      <c r="A30" s="151" t="s">
        <v>37</v>
      </c>
      <c r="B30" s="149" t="s">
        <v>22</v>
      </c>
      <c r="C30" s="152" t="s">
        <v>23</v>
      </c>
      <c r="D30" s="149" t="s">
        <v>24</v>
      </c>
      <c r="E30" s="149"/>
      <c r="F30" s="149"/>
      <c r="G30" s="149" t="s">
        <v>25</v>
      </c>
      <c r="H30" s="149" t="s">
        <v>26</v>
      </c>
      <c r="I30" s="149"/>
      <c r="J30" s="149"/>
      <c r="K30" s="149"/>
      <c r="L30" s="149" t="s">
        <v>27</v>
      </c>
      <c r="M30" s="149"/>
      <c r="N30" s="149"/>
      <c r="O30" s="149"/>
    </row>
    <row r="31" spans="1:15" ht="70.5">
      <c r="A31" s="151"/>
      <c r="B31" s="149"/>
      <c r="C31" s="152"/>
      <c r="D31" s="111" t="s">
        <v>1</v>
      </c>
      <c r="E31" s="111" t="s">
        <v>2</v>
      </c>
      <c r="F31" s="111" t="s">
        <v>3</v>
      </c>
      <c r="G31" s="149"/>
      <c r="H31" s="111" t="s">
        <v>34</v>
      </c>
      <c r="I31" s="111" t="s">
        <v>6</v>
      </c>
      <c r="J31" s="111" t="s">
        <v>48</v>
      </c>
      <c r="K31" s="111" t="s">
        <v>28</v>
      </c>
      <c r="L31" s="111" t="s">
        <v>29</v>
      </c>
      <c r="M31" s="111" t="s">
        <v>30</v>
      </c>
      <c r="N31" s="111" t="s">
        <v>31</v>
      </c>
      <c r="O31" s="111" t="s">
        <v>5</v>
      </c>
    </row>
    <row r="32" spans="1:15" ht="70.5">
      <c r="A32" s="112">
        <v>1</v>
      </c>
      <c r="B32" s="113">
        <v>2</v>
      </c>
      <c r="C32" s="114">
        <v>3</v>
      </c>
      <c r="D32" s="113">
        <v>4</v>
      </c>
      <c r="E32" s="113">
        <v>5</v>
      </c>
      <c r="F32" s="113">
        <v>6</v>
      </c>
      <c r="G32" s="113">
        <v>7</v>
      </c>
      <c r="H32" s="113">
        <v>8</v>
      </c>
      <c r="I32" s="113">
        <v>9</v>
      </c>
      <c r="J32" s="113">
        <v>10</v>
      </c>
      <c r="K32" s="113">
        <v>11</v>
      </c>
      <c r="L32" s="113">
        <v>12</v>
      </c>
      <c r="M32" s="113">
        <v>13</v>
      </c>
      <c r="N32" s="113">
        <v>14</v>
      </c>
      <c r="O32" s="113">
        <v>15</v>
      </c>
    </row>
    <row r="33" spans="1:15" ht="70.5">
      <c r="A33" s="149" t="s">
        <v>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ht="70.5">
      <c r="A34" s="115">
        <v>3</v>
      </c>
      <c r="B34" s="116" t="s">
        <v>90</v>
      </c>
      <c r="C34" s="115">
        <v>6</v>
      </c>
      <c r="D34" s="115">
        <v>0.05</v>
      </c>
      <c r="E34" s="115">
        <v>4.29</v>
      </c>
      <c r="F34" s="115">
        <v>0.07</v>
      </c>
      <c r="G34" s="115">
        <v>38.82</v>
      </c>
      <c r="H34" s="115">
        <v>0</v>
      </c>
      <c r="I34" s="119">
        <v>0</v>
      </c>
      <c r="J34" s="119">
        <v>0.06</v>
      </c>
      <c r="K34" s="115">
        <v>0.02</v>
      </c>
      <c r="L34" s="115">
        <v>1.44</v>
      </c>
      <c r="M34" s="115">
        <v>1.8</v>
      </c>
      <c r="N34" s="115">
        <v>0</v>
      </c>
      <c r="O34" s="115">
        <v>0</v>
      </c>
    </row>
    <row r="35" spans="1:15" ht="70.5">
      <c r="A35" s="115">
        <v>70</v>
      </c>
      <c r="B35" s="116" t="s">
        <v>91</v>
      </c>
      <c r="C35" s="115">
        <v>19</v>
      </c>
      <c r="D35" s="115">
        <v>3.89</v>
      </c>
      <c r="E35" s="115">
        <v>4.37</v>
      </c>
      <c r="F35" s="115">
        <v>0.48</v>
      </c>
      <c r="G35" s="115">
        <v>57</v>
      </c>
      <c r="H35" s="115">
        <v>0</v>
      </c>
      <c r="I35" s="119">
        <v>0.11</v>
      </c>
      <c r="J35" s="119">
        <v>0</v>
      </c>
      <c r="K35" s="115">
        <v>0.29</v>
      </c>
      <c r="L35" s="115">
        <v>133</v>
      </c>
      <c r="M35" s="115">
        <v>133</v>
      </c>
      <c r="N35" s="115">
        <v>6.27</v>
      </c>
      <c r="O35" s="115">
        <v>0.16</v>
      </c>
    </row>
    <row r="36" spans="1:15" ht="70.5">
      <c r="A36" s="115">
        <v>18</v>
      </c>
      <c r="B36" s="116" t="s">
        <v>46</v>
      </c>
      <c r="C36" s="120">
        <v>140</v>
      </c>
      <c r="D36" s="118">
        <v>16.92</v>
      </c>
      <c r="E36" s="118">
        <v>17.47</v>
      </c>
      <c r="F36" s="118">
        <v>4.84</v>
      </c>
      <c r="G36" s="118">
        <v>242</v>
      </c>
      <c r="H36" s="118">
        <v>0.1</v>
      </c>
      <c r="I36" s="118">
        <v>1.09</v>
      </c>
      <c r="J36" s="118">
        <v>0.75</v>
      </c>
      <c r="K36" s="118">
        <v>0.03</v>
      </c>
      <c r="L36" s="118">
        <v>167.64</v>
      </c>
      <c r="M36" s="118">
        <v>307.05</v>
      </c>
      <c r="N36" s="118">
        <v>26.16</v>
      </c>
      <c r="O36" s="118">
        <v>3.06</v>
      </c>
    </row>
    <row r="37" spans="1:15" ht="141">
      <c r="A37" s="115">
        <v>2</v>
      </c>
      <c r="B37" s="116" t="s">
        <v>98</v>
      </c>
      <c r="C37" s="115">
        <v>200</v>
      </c>
      <c r="D37" s="115">
        <v>5.53</v>
      </c>
      <c r="E37" s="115">
        <v>6.06</v>
      </c>
      <c r="F37" s="115">
        <v>26.62</v>
      </c>
      <c r="G37" s="115">
        <v>182</v>
      </c>
      <c r="H37" s="115">
        <v>0.07</v>
      </c>
      <c r="I37" s="119">
        <v>2.34</v>
      </c>
      <c r="J37" s="119">
        <v>0.01</v>
      </c>
      <c r="K37" s="115">
        <v>0.05</v>
      </c>
      <c r="L37" s="115">
        <v>219.1</v>
      </c>
      <c r="M37" s="115">
        <v>175.1</v>
      </c>
      <c r="N37" s="115">
        <v>33.7</v>
      </c>
      <c r="O37" s="115">
        <v>0.6</v>
      </c>
    </row>
    <row r="38" spans="1:15" ht="70.5">
      <c r="A38" s="115" t="s">
        <v>38</v>
      </c>
      <c r="B38" s="116" t="s">
        <v>9</v>
      </c>
      <c r="C38" s="115">
        <v>40</v>
      </c>
      <c r="D38" s="115">
        <v>1.96</v>
      </c>
      <c r="E38" s="115">
        <v>0.4</v>
      </c>
      <c r="F38" s="115">
        <v>17.92</v>
      </c>
      <c r="G38" s="115">
        <v>80</v>
      </c>
      <c r="H38" s="115">
        <v>0.04</v>
      </c>
      <c r="I38" s="115">
        <v>0</v>
      </c>
      <c r="J38" s="115">
        <v>0</v>
      </c>
      <c r="K38" s="115">
        <v>0</v>
      </c>
      <c r="L38" s="115">
        <v>7.2</v>
      </c>
      <c r="M38" s="115">
        <v>36.8</v>
      </c>
      <c r="N38" s="115">
        <v>8</v>
      </c>
      <c r="O38" s="115">
        <v>1.16</v>
      </c>
    </row>
    <row r="39" spans="1:15" ht="70.5">
      <c r="A39" s="115" t="s">
        <v>38</v>
      </c>
      <c r="B39" s="116" t="s">
        <v>96</v>
      </c>
      <c r="C39" s="115">
        <v>40</v>
      </c>
      <c r="D39" s="115">
        <v>3.2</v>
      </c>
      <c r="E39" s="115">
        <v>0.06</v>
      </c>
      <c r="F39" s="115">
        <v>16.04</v>
      </c>
      <c r="G39" s="115">
        <v>83.2</v>
      </c>
      <c r="H39" s="115">
        <v>0.1</v>
      </c>
      <c r="I39" s="115">
        <v>0</v>
      </c>
      <c r="J39" s="115">
        <v>0.92</v>
      </c>
      <c r="K39" s="115">
        <v>0</v>
      </c>
      <c r="L39" s="115">
        <v>13.2</v>
      </c>
      <c r="M39" s="115">
        <v>93.6</v>
      </c>
      <c r="N39" s="115">
        <v>26.4</v>
      </c>
      <c r="O39" s="115">
        <v>1.76</v>
      </c>
    </row>
    <row r="40" spans="1:15" ht="70.5">
      <c r="A40" s="115"/>
      <c r="B40" s="116" t="s">
        <v>36</v>
      </c>
      <c r="C40" s="120"/>
      <c r="D40" s="118">
        <f aca="true" t="shared" si="4" ref="D40:O40">SUM(D34:D39)</f>
        <v>31.550000000000004</v>
      </c>
      <c r="E40" s="118">
        <f t="shared" si="4"/>
        <v>32.65</v>
      </c>
      <c r="F40" s="118">
        <f t="shared" si="4"/>
        <v>65.97</v>
      </c>
      <c r="G40" s="118">
        <f t="shared" si="4"/>
        <v>683.02</v>
      </c>
      <c r="H40" s="118">
        <f t="shared" si="4"/>
        <v>0.31000000000000005</v>
      </c>
      <c r="I40" s="118">
        <f t="shared" si="4"/>
        <v>3.54</v>
      </c>
      <c r="J40" s="118">
        <f t="shared" si="4"/>
        <v>1.7400000000000002</v>
      </c>
      <c r="K40" s="118">
        <f t="shared" si="4"/>
        <v>0.38999999999999996</v>
      </c>
      <c r="L40" s="118">
        <f t="shared" si="4"/>
        <v>541.58</v>
      </c>
      <c r="M40" s="118">
        <f t="shared" si="4"/>
        <v>747.35</v>
      </c>
      <c r="N40" s="118">
        <f t="shared" si="4"/>
        <v>100.53</v>
      </c>
      <c r="O40" s="118">
        <f t="shared" si="4"/>
        <v>6.74</v>
      </c>
    </row>
    <row r="41" spans="1:15" ht="70.5">
      <c r="A41" s="149" t="s">
        <v>10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1:15" ht="70.5">
      <c r="A42" s="115" t="s">
        <v>111</v>
      </c>
      <c r="B42" s="116" t="s">
        <v>160</v>
      </c>
      <c r="C42" s="117" t="s">
        <v>33</v>
      </c>
      <c r="D42" s="118">
        <v>2.72</v>
      </c>
      <c r="E42" s="118">
        <v>7.25</v>
      </c>
      <c r="F42" s="118">
        <v>13.45</v>
      </c>
      <c r="G42" s="118">
        <v>136</v>
      </c>
      <c r="H42" s="118">
        <v>0.06</v>
      </c>
      <c r="I42" s="118">
        <v>15.78</v>
      </c>
      <c r="J42" s="118">
        <v>3.69</v>
      </c>
      <c r="K42" s="118">
        <v>0</v>
      </c>
      <c r="L42" s="118">
        <v>42.13</v>
      </c>
      <c r="M42" s="118">
        <v>61.09</v>
      </c>
      <c r="N42" s="118">
        <v>32.1</v>
      </c>
      <c r="O42" s="118">
        <v>1.9</v>
      </c>
    </row>
    <row r="43" spans="1:15" ht="141">
      <c r="A43" s="115">
        <v>28</v>
      </c>
      <c r="B43" s="116" t="s">
        <v>105</v>
      </c>
      <c r="C43" s="117" t="s">
        <v>124</v>
      </c>
      <c r="D43" s="118">
        <v>2.32</v>
      </c>
      <c r="E43" s="118">
        <v>4.11</v>
      </c>
      <c r="F43" s="118">
        <v>20.45</v>
      </c>
      <c r="G43" s="118">
        <v>120</v>
      </c>
      <c r="H43" s="118">
        <v>0.1</v>
      </c>
      <c r="I43" s="118">
        <v>7.78</v>
      </c>
      <c r="J43" s="118">
        <v>0.23</v>
      </c>
      <c r="K43" s="118">
        <v>0</v>
      </c>
      <c r="L43" s="118">
        <v>24.06</v>
      </c>
      <c r="M43" s="118">
        <v>78.9</v>
      </c>
      <c r="N43" s="118">
        <v>26.94</v>
      </c>
      <c r="O43" s="118">
        <v>1.02</v>
      </c>
    </row>
    <row r="44" spans="1:15" ht="70.5">
      <c r="A44" s="115">
        <v>12</v>
      </c>
      <c r="B44" s="116" t="s">
        <v>102</v>
      </c>
      <c r="C44" s="117" t="s">
        <v>33</v>
      </c>
      <c r="D44" s="118">
        <v>14.32</v>
      </c>
      <c r="E44" s="118">
        <v>17.26</v>
      </c>
      <c r="F44" s="118">
        <v>14.4</v>
      </c>
      <c r="G44" s="118">
        <v>270</v>
      </c>
      <c r="H44" s="118">
        <v>0.08</v>
      </c>
      <c r="I44" s="118">
        <v>3.62</v>
      </c>
      <c r="J44" s="118">
        <v>5.38</v>
      </c>
      <c r="K44" s="118">
        <v>0</v>
      </c>
      <c r="L44" s="118">
        <v>18.02</v>
      </c>
      <c r="M44" s="118">
        <v>146.76</v>
      </c>
      <c r="N44" s="118">
        <v>27.36</v>
      </c>
      <c r="O44" s="46">
        <v>1.26</v>
      </c>
    </row>
    <row r="45" spans="1:15" ht="141">
      <c r="A45" s="115">
        <v>16</v>
      </c>
      <c r="B45" s="116" t="s">
        <v>95</v>
      </c>
      <c r="C45" s="117" t="s">
        <v>52</v>
      </c>
      <c r="D45" s="118">
        <v>4.54</v>
      </c>
      <c r="E45" s="118">
        <v>10.61</v>
      </c>
      <c r="F45" s="118">
        <v>26.42</v>
      </c>
      <c r="G45" s="118">
        <v>210</v>
      </c>
      <c r="H45" s="118">
        <v>0.06</v>
      </c>
      <c r="I45" s="118">
        <v>3.4</v>
      </c>
      <c r="J45" s="118">
        <v>0.66</v>
      </c>
      <c r="K45" s="118">
        <v>0</v>
      </c>
      <c r="L45" s="118">
        <v>15.89</v>
      </c>
      <c r="M45" s="118">
        <v>54.63</v>
      </c>
      <c r="N45" s="118">
        <v>26.59</v>
      </c>
      <c r="O45" s="118">
        <v>0.97</v>
      </c>
    </row>
    <row r="46" spans="1:15" ht="70.5">
      <c r="A46" s="115">
        <v>17</v>
      </c>
      <c r="B46" s="116" t="s">
        <v>47</v>
      </c>
      <c r="C46" s="120">
        <v>200</v>
      </c>
      <c r="D46" s="118">
        <v>0.95</v>
      </c>
      <c r="E46" s="118">
        <v>0</v>
      </c>
      <c r="F46" s="118">
        <v>37.14</v>
      </c>
      <c r="G46" s="118">
        <v>158</v>
      </c>
      <c r="H46" s="118">
        <v>0.01</v>
      </c>
      <c r="I46" s="118">
        <v>0.86</v>
      </c>
      <c r="J46" s="118">
        <v>0.17</v>
      </c>
      <c r="K46" s="118">
        <v>0.01</v>
      </c>
      <c r="L46" s="118">
        <v>96</v>
      </c>
      <c r="M46" s="118">
        <v>33.11</v>
      </c>
      <c r="N46" s="118">
        <v>12.9</v>
      </c>
      <c r="O46" s="118">
        <v>2.63</v>
      </c>
    </row>
    <row r="47" spans="1:15" ht="70.5">
      <c r="A47" s="115" t="s">
        <v>38</v>
      </c>
      <c r="B47" s="116" t="s">
        <v>35</v>
      </c>
      <c r="C47" s="115">
        <v>85</v>
      </c>
      <c r="D47" s="115">
        <v>6.8</v>
      </c>
      <c r="E47" s="115">
        <v>0.13</v>
      </c>
      <c r="F47" s="115">
        <v>34.09</v>
      </c>
      <c r="G47" s="115">
        <v>176.8</v>
      </c>
      <c r="H47" s="115">
        <v>0.23</v>
      </c>
      <c r="I47" s="115">
        <v>0</v>
      </c>
      <c r="J47" s="115">
        <v>1.89</v>
      </c>
      <c r="K47" s="115">
        <v>0</v>
      </c>
      <c r="L47" s="115">
        <v>28.05</v>
      </c>
      <c r="M47" s="115">
        <v>198.9</v>
      </c>
      <c r="N47" s="115">
        <v>56.1</v>
      </c>
      <c r="O47" s="115">
        <v>3.74</v>
      </c>
    </row>
    <row r="48" spans="1:15" ht="70.5">
      <c r="A48" s="115" t="s">
        <v>38</v>
      </c>
      <c r="B48" s="116" t="s">
        <v>9</v>
      </c>
      <c r="C48" s="115">
        <v>40</v>
      </c>
      <c r="D48" s="115">
        <v>1.96</v>
      </c>
      <c r="E48" s="115">
        <v>0.4</v>
      </c>
      <c r="F48" s="115">
        <v>17.92</v>
      </c>
      <c r="G48" s="115">
        <v>80</v>
      </c>
      <c r="H48" s="115">
        <v>0.04</v>
      </c>
      <c r="I48" s="115">
        <v>0</v>
      </c>
      <c r="J48" s="115">
        <v>0</v>
      </c>
      <c r="K48" s="115">
        <v>0</v>
      </c>
      <c r="L48" s="115">
        <v>7.2</v>
      </c>
      <c r="M48" s="115">
        <v>36.8</v>
      </c>
      <c r="N48" s="115">
        <v>8</v>
      </c>
      <c r="O48" s="115">
        <v>1.16</v>
      </c>
    </row>
    <row r="49" spans="1:15" ht="70.5">
      <c r="A49" s="115"/>
      <c r="B49" s="116" t="s">
        <v>36</v>
      </c>
      <c r="C49" s="117"/>
      <c r="D49" s="118">
        <f aca="true" t="shared" si="5" ref="D49:O49">SUM(D42:D48)</f>
        <v>33.61</v>
      </c>
      <c r="E49" s="118">
        <f t="shared" si="5"/>
        <v>39.760000000000005</v>
      </c>
      <c r="F49" s="118">
        <f t="shared" si="5"/>
        <v>163.87</v>
      </c>
      <c r="G49" s="118">
        <f t="shared" si="5"/>
        <v>1150.8</v>
      </c>
      <c r="H49" s="118">
        <f t="shared" si="5"/>
        <v>0.5800000000000001</v>
      </c>
      <c r="I49" s="118">
        <f t="shared" si="5"/>
        <v>31.439999999999998</v>
      </c>
      <c r="J49" s="118">
        <f t="shared" si="5"/>
        <v>12.020000000000001</v>
      </c>
      <c r="K49" s="118">
        <f t="shared" si="5"/>
        <v>0.01</v>
      </c>
      <c r="L49" s="118">
        <f t="shared" si="5"/>
        <v>231.35</v>
      </c>
      <c r="M49" s="118">
        <f t="shared" si="5"/>
        <v>610.1899999999999</v>
      </c>
      <c r="N49" s="118">
        <f t="shared" si="5"/>
        <v>189.99</v>
      </c>
      <c r="O49" s="118">
        <f t="shared" si="5"/>
        <v>12.68</v>
      </c>
    </row>
    <row r="50" spans="1:15" ht="70.5">
      <c r="A50" s="115"/>
      <c r="B50" s="116"/>
      <c r="C50" s="117"/>
      <c r="D50" s="111" t="s">
        <v>1</v>
      </c>
      <c r="E50" s="111" t="s">
        <v>2</v>
      </c>
      <c r="F50" s="111" t="s">
        <v>3</v>
      </c>
      <c r="G50" s="111" t="s">
        <v>4</v>
      </c>
      <c r="H50" s="111" t="s">
        <v>34</v>
      </c>
      <c r="I50" s="111" t="s">
        <v>6</v>
      </c>
      <c r="J50" s="111" t="s">
        <v>48</v>
      </c>
      <c r="K50" s="111" t="s">
        <v>28</v>
      </c>
      <c r="L50" s="111" t="s">
        <v>29</v>
      </c>
      <c r="M50" s="111" t="s">
        <v>30</v>
      </c>
      <c r="N50" s="111" t="s">
        <v>31</v>
      </c>
      <c r="O50" s="111" t="s">
        <v>5</v>
      </c>
    </row>
    <row r="51" spans="1:15" ht="70.5">
      <c r="A51" s="115"/>
      <c r="B51" s="121" t="s">
        <v>11</v>
      </c>
      <c r="C51" s="117"/>
      <c r="D51" s="118">
        <f aca="true" t="shared" si="6" ref="D51:O51">D40+D49</f>
        <v>65.16</v>
      </c>
      <c r="E51" s="118">
        <f t="shared" si="6"/>
        <v>72.41</v>
      </c>
      <c r="F51" s="118">
        <f t="shared" si="6"/>
        <v>229.84</v>
      </c>
      <c r="G51" s="118">
        <f t="shared" si="6"/>
        <v>1833.82</v>
      </c>
      <c r="H51" s="118">
        <f t="shared" si="6"/>
        <v>0.8900000000000001</v>
      </c>
      <c r="I51" s="118">
        <f t="shared" si="6"/>
        <v>34.98</v>
      </c>
      <c r="J51" s="118">
        <f t="shared" si="6"/>
        <v>13.760000000000002</v>
      </c>
      <c r="K51" s="118">
        <f t="shared" si="6"/>
        <v>0.39999999999999997</v>
      </c>
      <c r="L51" s="118">
        <f t="shared" si="6"/>
        <v>772.9300000000001</v>
      </c>
      <c r="M51" s="118">
        <f t="shared" si="6"/>
        <v>1357.54</v>
      </c>
      <c r="N51" s="118">
        <f t="shared" si="6"/>
        <v>290.52</v>
      </c>
      <c r="O51" s="118">
        <f t="shared" si="6"/>
        <v>19.42</v>
      </c>
    </row>
    <row r="52" spans="1:15" ht="139.5">
      <c r="A52" s="115"/>
      <c r="B52" s="121" t="s">
        <v>136</v>
      </c>
      <c r="C52" s="117"/>
      <c r="D52" s="118">
        <v>54</v>
      </c>
      <c r="E52" s="118">
        <v>55</v>
      </c>
      <c r="F52" s="118">
        <v>230</v>
      </c>
      <c r="G52" s="118">
        <v>1628</v>
      </c>
      <c r="H52" s="118">
        <v>0.84</v>
      </c>
      <c r="I52" s="118">
        <v>42</v>
      </c>
      <c r="J52" s="118">
        <v>7</v>
      </c>
      <c r="K52" s="118">
        <v>0.54</v>
      </c>
      <c r="L52" s="118">
        <v>720</v>
      </c>
      <c r="M52" s="118">
        <v>1080</v>
      </c>
      <c r="N52" s="118">
        <v>180</v>
      </c>
      <c r="O52" s="118">
        <v>10.2</v>
      </c>
    </row>
    <row r="53" spans="1:15" ht="139.5">
      <c r="A53" s="112"/>
      <c r="B53" s="122" t="s">
        <v>12</v>
      </c>
      <c r="C53" s="111"/>
      <c r="D53" s="118">
        <f aca="true" t="shared" si="7" ref="D53:O53">D51*100/D52</f>
        <v>120.66666666666667</v>
      </c>
      <c r="E53" s="118">
        <f t="shared" si="7"/>
        <v>131.65454545454546</v>
      </c>
      <c r="F53" s="118">
        <f t="shared" si="7"/>
        <v>99.9304347826087</v>
      </c>
      <c r="G53" s="118">
        <f t="shared" si="7"/>
        <v>112.64250614250614</v>
      </c>
      <c r="H53" s="118">
        <f t="shared" si="7"/>
        <v>105.95238095238098</v>
      </c>
      <c r="I53" s="118">
        <f t="shared" si="7"/>
        <v>83.28571428571428</v>
      </c>
      <c r="J53" s="118">
        <f t="shared" si="7"/>
        <v>196.5714285714286</v>
      </c>
      <c r="K53" s="118">
        <f t="shared" si="7"/>
        <v>74.07407407407408</v>
      </c>
      <c r="L53" s="118">
        <f t="shared" si="7"/>
        <v>107.35138888888889</v>
      </c>
      <c r="M53" s="118">
        <f t="shared" si="7"/>
        <v>125.69814814814815</v>
      </c>
      <c r="N53" s="118">
        <f t="shared" si="7"/>
        <v>161.4</v>
      </c>
      <c r="O53" s="118">
        <f t="shared" si="7"/>
        <v>190.39215686274514</v>
      </c>
    </row>
    <row r="54" spans="1:15" ht="70.5">
      <c r="A54" s="149" t="s">
        <v>176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70.5">
      <c r="A55" s="149" t="s">
        <v>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70.5">
      <c r="A56" s="151" t="s">
        <v>37</v>
      </c>
      <c r="B56" s="149" t="s">
        <v>22</v>
      </c>
      <c r="C56" s="152" t="s">
        <v>23</v>
      </c>
      <c r="D56" s="149" t="s">
        <v>24</v>
      </c>
      <c r="E56" s="149"/>
      <c r="F56" s="149"/>
      <c r="G56" s="149" t="s">
        <v>25</v>
      </c>
      <c r="H56" s="149" t="s">
        <v>26</v>
      </c>
      <c r="I56" s="149"/>
      <c r="J56" s="149"/>
      <c r="K56" s="149"/>
      <c r="L56" s="149" t="s">
        <v>27</v>
      </c>
      <c r="M56" s="149"/>
      <c r="N56" s="149"/>
      <c r="O56" s="149"/>
    </row>
    <row r="57" spans="1:15" ht="70.5">
      <c r="A57" s="151"/>
      <c r="B57" s="149"/>
      <c r="C57" s="152"/>
      <c r="D57" s="111" t="s">
        <v>1</v>
      </c>
      <c r="E57" s="111" t="s">
        <v>2</v>
      </c>
      <c r="F57" s="111" t="s">
        <v>3</v>
      </c>
      <c r="G57" s="149"/>
      <c r="H57" s="111" t="s">
        <v>34</v>
      </c>
      <c r="I57" s="111" t="s">
        <v>6</v>
      </c>
      <c r="J57" s="111" t="s">
        <v>48</v>
      </c>
      <c r="K57" s="111" t="s">
        <v>28</v>
      </c>
      <c r="L57" s="111" t="s">
        <v>29</v>
      </c>
      <c r="M57" s="111" t="s">
        <v>30</v>
      </c>
      <c r="N57" s="111" t="s">
        <v>31</v>
      </c>
      <c r="O57" s="111" t="s">
        <v>5</v>
      </c>
    </row>
    <row r="58" spans="1:15" ht="70.5">
      <c r="A58" s="112">
        <v>1</v>
      </c>
      <c r="B58" s="113">
        <v>2</v>
      </c>
      <c r="C58" s="114">
        <v>3</v>
      </c>
      <c r="D58" s="113">
        <v>4</v>
      </c>
      <c r="E58" s="113">
        <v>5</v>
      </c>
      <c r="F58" s="113">
        <v>6</v>
      </c>
      <c r="G58" s="113">
        <v>7</v>
      </c>
      <c r="H58" s="113">
        <v>8</v>
      </c>
      <c r="I58" s="113">
        <v>9</v>
      </c>
      <c r="J58" s="113">
        <v>10</v>
      </c>
      <c r="K58" s="113">
        <v>11</v>
      </c>
      <c r="L58" s="113">
        <v>12</v>
      </c>
      <c r="M58" s="113">
        <v>13</v>
      </c>
      <c r="N58" s="113">
        <v>14</v>
      </c>
      <c r="O58" s="113">
        <v>15</v>
      </c>
    </row>
    <row r="59" spans="1:15" ht="70.5">
      <c r="A59" s="149" t="s">
        <v>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ht="141">
      <c r="A60" s="115">
        <v>24</v>
      </c>
      <c r="B60" s="116" t="s">
        <v>141</v>
      </c>
      <c r="C60" s="117" t="s">
        <v>61</v>
      </c>
      <c r="D60" s="118">
        <v>10.3</v>
      </c>
      <c r="E60" s="118">
        <v>7.03</v>
      </c>
      <c r="F60" s="118">
        <v>46.52</v>
      </c>
      <c r="G60" s="118">
        <v>289</v>
      </c>
      <c r="H60" s="118">
        <v>0.12</v>
      </c>
      <c r="I60" s="118">
        <v>0</v>
      </c>
      <c r="J60" s="118">
        <v>0.56</v>
      </c>
      <c r="K60" s="118">
        <v>0.02</v>
      </c>
      <c r="L60" s="118">
        <v>28.5</v>
      </c>
      <c r="M60" s="118">
        <v>246.36</v>
      </c>
      <c r="N60" s="118">
        <v>163.33</v>
      </c>
      <c r="O60" s="118">
        <v>5.55</v>
      </c>
    </row>
    <row r="61" spans="1:15" ht="70.5">
      <c r="A61" s="115">
        <v>19</v>
      </c>
      <c r="B61" s="116" t="s">
        <v>145</v>
      </c>
      <c r="C61" s="115">
        <v>80</v>
      </c>
      <c r="D61" s="115">
        <v>11</v>
      </c>
      <c r="E61" s="115">
        <v>23.9</v>
      </c>
      <c r="F61" s="115">
        <v>1.6</v>
      </c>
      <c r="G61" s="115">
        <v>266</v>
      </c>
      <c r="H61" s="115">
        <v>0</v>
      </c>
      <c r="I61" s="119">
        <v>0</v>
      </c>
      <c r="J61" s="119">
        <v>0.5</v>
      </c>
      <c r="K61" s="115">
        <v>0</v>
      </c>
      <c r="L61" s="115">
        <v>35</v>
      </c>
      <c r="M61" s="115">
        <v>159</v>
      </c>
      <c r="N61" s="115">
        <v>20</v>
      </c>
      <c r="O61" s="115">
        <v>1.8</v>
      </c>
    </row>
    <row r="62" spans="1:15" ht="70.5">
      <c r="A62" s="115">
        <v>20</v>
      </c>
      <c r="B62" s="116" t="s">
        <v>43</v>
      </c>
      <c r="C62" s="115">
        <v>200</v>
      </c>
      <c r="D62" s="115">
        <v>3.74</v>
      </c>
      <c r="E62" s="115">
        <v>4.19</v>
      </c>
      <c r="F62" s="115">
        <v>24.1</v>
      </c>
      <c r="G62" s="115">
        <v>148</v>
      </c>
      <c r="H62" s="115">
        <v>0.05</v>
      </c>
      <c r="I62" s="119">
        <v>1.74</v>
      </c>
      <c r="J62" s="119">
        <v>0</v>
      </c>
      <c r="K62" s="115">
        <v>0.04</v>
      </c>
      <c r="L62" s="115">
        <v>159.01</v>
      </c>
      <c r="M62" s="115">
        <v>121.12</v>
      </c>
      <c r="N62" s="115">
        <v>20.4</v>
      </c>
      <c r="O62" s="115">
        <v>0.54</v>
      </c>
    </row>
    <row r="63" spans="1:15" ht="70.5">
      <c r="A63" s="115" t="s">
        <v>38</v>
      </c>
      <c r="B63" s="116" t="s">
        <v>9</v>
      </c>
      <c r="C63" s="115">
        <v>40</v>
      </c>
      <c r="D63" s="115">
        <v>1.96</v>
      </c>
      <c r="E63" s="115">
        <v>0.4</v>
      </c>
      <c r="F63" s="115">
        <v>17.92</v>
      </c>
      <c r="G63" s="115">
        <v>80</v>
      </c>
      <c r="H63" s="115">
        <v>0.04</v>
      </c>
      <c r="I63" s="115">
        <v>0</v>
      </c>
      <c r="J63" s="115">
        <v>0</v>
      </c>
      <c r="K63" s="115">
        <v>0</v>
      </c>
      <c r="L63" s="115">
        <v>7.2</v>
      </c>
      <c r="M63" s="115">
        <v>36.8</v>
      </c>
      <c r="N63" s="115">
        <v>8</v>
      </c>
      <c r="O63" s="115">
        <v>1.16</v>
      </c>
    </row>
    <row r="64" spans="1:15" s="20" customFormat="1" ht="70.5">
      <c r="A64" s="115" t="s">
        <v>38</v>
      </c>
      <c r="B64" s="116" t="s">
        <v>96</v>
      </c>
      <c r="C64" s="115">
        <v>40</v>
      </c>
      <c r="D64" s="115">
        <v>3.2</v>
      </c>
      <c r="E64" s="115">
        <v>0.06</v>
      </c>
      <c r="F64" s="115">
        <v>16.04</v>
      </c>
      <c r="G64" s="115">
        <v>83.2</v>
      </c>
      <c r="H64" s="115">
        <v>0.1</v>
      </c>
      <c r="I64" s="115">
        <v>0</v>
      </c>
      <c r="J64" s="115">
        <v>0.92</v>
      </c>
      <c r="K64" s="115">
        <v>0</v>
      </c>
      <c r="L64" s="115">
        <v>13.2</v>
      </c>
      <c r="M64" s="115">
        <v>93.6</v>
      </c>
      <c r="N64" s="115">
        <v>26.4</v>
      </c>
      <c r="O64" s="115">
        <v>1.76</v>
      </c>
    </row>
    <row r="65" spans="1:15" s="20" customFormat="1" ht="70.5">
      <c r="A65" s="115">
        <v>3</v>
      </c>
      <c r="B65" s="116" t="s">
        <v>90</v>
      </c>
      <c r="C65" s="115">
        <v>6</v>
      </c>
      <c r="D65" s="115">
        <v>0.05</v>
      </c>
      <c r="E65" s="115">
        <v>4.29</v>
      </c>
      <c r="F65" s="115">
        <v>0.07</v>
      </c>
      <c r="G65" s="115">
        <v>38.82</v>
      </c>
      <c r="H65" s="115">
        <v>0</v>
      </c>
      <c r="I65" s="119">
        <v>0</v>
      </c>
      <c r="J65" s="119">
        <v>0.06</v>
      </c>
      <c r="K65" s="115">
        <v>0.02</v>
      </c>
      <c r="L65" s="115">
        <v>1.44</v>
      </c>
      <c r="M65" s="115">
        <v>1.8</v>
      </c>
      <c r="N65" s="115">
        <v>0</v>
      </c>
      <c r="O65" s="115">
        <v>0</v>
      </c>
    </row>
    <row r="66" spans="1:15" ht="70.5">
      <c r="A66" s="115"/>
      <c r="B66" s="116" t="s">
        <v>36</v>
      </c>
      <c r="C66" s="120"/>
      <c r="D66" s="118">
        <f aca="true" t="shared" si="8" ref="D66:O66">SUM(D60:D65)</f>
        <v>30.25</v>
      </c>
      <c r="E66" s="118">
        <f t="shared" si="8"/>
        <v>39.87</v>
      </c>
      <c r="F66" s="118">
        <f t="shared" si="8"/>
        <v>106.25</v>
      </c>
      <c r="G66" s="118">
        <f t="shared" si="8"/>
        <v>905.0200000000001</v>
      </c>
      <c r="H66" s="118">
        <f t="shared" si="8"/>
        <v>0.31</v>
      </c>
      <c r="I66" s="118">
        <f t="shared" si="8"/>
        <v>1.74</v>
      </c>
      <c r="J66" s="118">
        <f t="shared" si="8"/>
        <v>2.04</v>
      </c>
      <c r="K66" s="118">
        <f t="shared" si="8"/>
        <v>0.08</v>
      </c>
      <c r="L66" s="118">
        <f t="shared" si="8"/>
        <v>244.34999999999997</v>
      </c>
      <c r="M66" s="118">
        <f t="shared" si="8"/>
        <v>658.68</v>
      </c>
      <c r="N66" s="118">
        <f t="shared" si="8"/>
        <v>238.13000000000002</v>
      </c>
      <c r="O66" s="118">
        <f t="shared" si="8"/>
        <v>10.809999999999999</v>
      </c>
    </row>
    <row r="67" spans="1:15" ht="70.5">
      <c r="A67" s="149" t="s">
        <v>10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1:15" ht="141">
      <c r="A68" s="115">
        <v>4</v>
      </c>
      <c r="B68" s="116" t="s">
        <v>159</v>
      </c>
      <c r="C68" s="115">
        <v>80</v>
      </c>
      <c r="D68" s="115">
        <v>0.8</v>
      </c>
      <c r="E68" s="115">
        <v>0.1</v>
      </c>
      <c r="F68" s="115">
        <v>1.6</v>
      </c>
      <c r="G68" s="115">
        <v>13</v>
      </c>
      <c r="H68" s="115">
        <v>0.02</v>
      </c>
      <c r="I68" s="115">
        <v>5</v>
      </c>
      <c r="J68" s="115">
        <v>0.1</v>
      </c>
      <c r="K68" s="115">
        <v>0</v>
      </c>
      <c r="L68" s="115">
        <v>23</v>
      </c>
      <c r="M68" s="115">
        <v>24</v>
      </c>
      <c r="N68" s="115">
        <v>14</v>
      </c>
      <c r="O68" s="115">
        <v>0.6</v>
      </c>
    </row>
    <row r="69" spans="1:15" ht="141">
      <c r="A69" s="115">
        <v>22</v>
      </c>
      <c r="B69" s="116" t="s">
        <v>125</v>
      </c>
      <c r="C69" s="117" t="s">
        <v>124</v>
      </c>
      <c r="D69" s="118">
        <v>1.62</v>
      </c>
      <c r="E69" s="118">
        <v>3.89</v>
      </c>
      <c r="F69" s="118">
        <v>9.2</v>
      </c>
      <c r="G69" s="118">
        <v>92</v>
      </c>
      <c r="H69" s="118">
        <v>0.04</v>
      </c>
      <c r="I69" s="118">
        <v>5.97</v>
      </c>
      <c r="J69" s="118">
        <v>0.21</v>
      </c>
      <c r="K69" s="118">
        <v>0</v>
      </c>
      <c r="L69" s="118">
        <v>29.88</v>
      </c>
      <c r="M69" s="118">
        <v>49.5</v>
      </c>
      <c r="N69" s="118">
        <v>22.63</v>
      </c>
      <c r="O69" s="118">
        <v>1.05</v>
      </c>
    </row>
    <row r="70" spans="1:15" ht="141">
      <c r="A70" s="115">
        <v>51</v>
      </c>
      <c r="B70" s="116" t="s">
        <v>127</v>
      </c>
      <c r="C70" s="120">
        <v>140</v>
      </c>
      <c r="D70" s="118">
        <v>14.6</v>
      </c>
      <c r="E70" s="118">
        <v>7.44</v>
      </c>
      <c r="F70" s="118">
        <v>65.6</v>
      </c>
      <c r="G70" s="118">
        <v>157.5</v>
      </c>
      <c r="H70" s="118">
        <v>0.1</v>
      </c>
      <c r="I70" s="118">
        <v>6.57</v>
      </c>
      <c r="J70" s="118">
        <v>3.27</v>
      </c>
      <c r="K70" s="118">
        <v>0.02</v>
      </c>
      <c r="L70" s="118">
        <v>57</v>
      </c>
      <c r="M70" s="118">
        <v>246.72</v>
      </c>
      <c r="N70" s="118">
        <v>66.77</v>
      </c>
      <c r="O70" s="46">
        <v>1.29</v>
      </c>
    </row>
    <row r="71" spans="1:15" ht="70.5">
      <c r="A71" s="115">
        <v>41</v>
      </c>
      <c r="B71" s="116" t="s">
        <v>121</v>
      </c>
      <c r="C71" s="120">
        <v>150</v>
      </c>
      <c r="D71" s="118">
        <v>4.55</v>
      </c>
      <c r="E71" s="118">
        <v>6.76</v>
      </c>
      <c r="F71" s="118">
        <v>37.05</v>
      </c>
      <c r="G71" s="118">
        <v>257.77</v>
      </c>
      <c r="H71" s="118">
        <v>0.02</v>
      </c>
      <c r="I71" s="118">
        <v>0</v>
      </c>
      <c r="J71" s="118">
        <v>0.23</v>
      </c>
      <c r="K71" s="118">
        <v>0.02</v>
      </c>
      <c r="L71" s="118">
        <v>1.7</v>
      </c>
      <c r="M71" s="118">
        <v>75.84</v>
      </c>
      <c r="N71" s="118">
        <v>23.64</v>
      </c>
      <c r="O71" s="118">
        <v>0.64</v>
      </c>
    </row>
    <row r="72" spans="1:15" ht="70.5">
      <c r="A72" s="115">
        <v>25</v>
      </c>
      <c r="B72" s="116" t="s">
        <v>44</v>
      </c>
      <c r="C72" s="120">
        <v>200</v>
      </c>
      <c r="D72" s="118">
        <v>1</v>
      </c>
      <c r="E72" s="118">
        <v>0.2</v>
      </c>
      <c r="F72" s="118">
        <v>20</v>
      </c>
      <c r="G72" s="118">
        <v>65.8</v>
      </c>
      <c r="H72" s="118">
        <v>0.02</v>
      </c>
      <c r="I72" s="118">
        <v>4</v>
      </c>
      <c r="J72" s="118">
        <v>0.2</v>
      </c>
      <c r="K72" s="118">
        <v>0</v>
      </c>
      <c r="L72" s="118">
        <v>14</v>
      </c>
      <c r="M72" s="118">
        <v>14</v>
      </c>
      <c r="N72" s="118">
        <v>8</v>
      </c>
      <c r="O72" s="118">
        <v>2.8</v>
      </c>
    </row>
    <row r="73" spans="1:15" ht="70.5">
      <c r="A73" s="115" t="s">
        <v>38</v>
      </c>
      <c r="B73" s="116" t="s">
        <v>35</v>
      </c>
      <c r="C73" s="115">
        <v>85</v>
      </c>
      <c r="D73" s="115">
        <v>6.8</v>
      </c>
      <c r="E73" s="115">
        <v>0.13</v>
      </c>
      <c r="F73" s="115">
        <v>34.09</v>
      </c>
      <c r="G73" s="115">
        <v>176.8</v>
      </c>
      <c r="H73" s="115">
        <v>0.23</v>
      </c>
      <c r="I73" s="115">
        <v>0</v>
      </c>
      <c r="J73" s="115">
        <v>1.89</v>
      </c>
      <c r="K73" s="115">
        <v>0</v>
      </c>
      <c r="L73" s="115">
        <v>28.05</v>
      </c>
      <c r="M73" s="115">
        <v>198.9</v>
      </c>
      <c r="N73" s="115">
        <v>56.1</v>
      </c>
      <c r="O73" s="115">
        <v>3.74</v>
      </c>
    </row>
    <row r="74" spans="1:15" ht="70.5">
      <c r="A74" s="115" t="s">
        <v>38</v>
      </c>
      <c r="B74" s="116" t="s">
        <v>9</v>
      </c>
      <c r="C74" s="115">
        <v>40</v>
      </c>
      <c r="D74" s="115">
        <v>1.96</v>
      </c>
      <c r="E74" s="115">
        <v>0.4</v>
      </c>
      <c r="F74" s="115">
        <v>17.92</v>
      </c>
      <c r="G74" s="115">
        <v>80</v>
      </c>
      <c r="H74" s="115">
        <v>0.04</v>
      </c>
      <c r="I74" s="115">
        <v>0</v>
      </c>
      <c r="J74" s="115">
        <v>0</v>
      </c>
      <c r="K74" s="115">
        <v>0</v>
      </c>
      <c r="L74" s="115">
        <v>7.2</v>
      </c>
      <c r="M74" s="115">
        <v>36.8</v>
      </c>
      <c r="N74" s="115">
        <v>8</v>
      </c>
      <c r="O74" s="115">
        <v>1.16</v>
      </c>
    </row>
    <row r="75" spans="1:15" ht="70.5">
      <c r="A75" s="115"/>
      <c r="B75" s="116" t="s">
        <v>36</v>
      </c>
      <c r="C75" s="117"/>
      <c r="D75" s="118">
        <f>D68+D69+D70+D71+D72+D73+D74</f>
        <v>31.330000000000002</v>
      </c>
      <c r="E75" s="118">
        <f aca="true" t="shared" si="9" ref="E75:O75">E68+E69+E70+E71+E72+E73+E74</f>
        <v>18.919999999999995</v>
      </c>
      <c r="F75" s="118">
        <f t="shared" si="9"/>
        <v>185.45999999999998</v>
      </c>
      <c r="G75" s="118">
        <f t="shared" si="9"/>
        <v>842.8699999999999</v>
      </c>
      <c r="H75" s="118">
        <f t="shared" si="9"/>
        <v>0.47</v>
      </c>
      <c r="I75" s="118">
        <f t="shared" si="9"/>
        <v>21.54</v>
      </c>
      <c r="J75" s="118">
        <f t="shared" si="9"/>
        <v>5.8999999999999995</v>
      </c>
      <c r="K75" s="118">
        <f t="shared" si="9"/>
        <v>0.04</v>
      </c>
      <c r="L75" s="118">
        <f t="shared" si="9"/>
        <v>160.82999999999998</v>
      </c>
      <c r="M75" s="118">
        <f t="shared" si="9"/>
        <v>645.76</v>
      </c>
      <c r="N75" s="118">
        <f t="shared" si="9"/>
        <v>199.14</v>
      </c>
      <c r="O75" s="118">
        <f t="shared" si="9"/>
        <v>11.280000000000001</v>
      </c>
    </row>
    <row r="76" spans="1:15" ht="70.5">
      <c r="A76" s="115"/>
      <c r="B76" s="116"/>
      <c r="C76" s="117"/>
      <c r="D76" s="111" t="s">
        <v>1</v>
      </c>
      <c r="E76" s="111" t="s">
        <v>2</v>
      </c>
      <c r="F76" s="111" t="s">
        <v>3</v>
      </c>
      <c r="G76" s="111" t="s">
        <v>4</v>
      </c>
      <c r="H76" s="111" t="s">
        <v>34</v>
      </c>
      <c r="I76" s="111" t="s">
        <v>6</v>
      </c>
      <c r="J76" s="111" t="s">
        <v>48</v>
      </c>
      <c r="K76" s="111" t="s">
        <v>28</v>
      </c>
      <c r="L76" s="111" t="s">
        <v>29</v>
      </c>
      <c r="M76" s="111" t="s">
        <v>30</v>
      </c>
      <c r="N76" s="111" t="s">
        <v>31</v>
      </c>
      <c r="O76" s="111" t="s">
        <v>5</v>
      </c>
    </row>
    <row r="77" spans="1:15" ht="70.5">
      <c r="A77" s="115"/>
      <c r="B77" s="121" t="s">
        <v>11</v>
      </c>
      <c r="C77" s="117"/>
      <c r="D77" s="118">
        <f aca="true" t="shared" si="10" ref="D77:O77">SUM(D66+D75)</f>
        <v>61.58</v>
      </c>
      <c r="E77" s="118">
        <f t="shared" si="10"/>
        <v>58.78999999999999</v>
      </c>
      <c r="F77" s="118">
        <f t="shared" si="10"/>
        <v>291.71</v>
      </c>
      <c r="G77" s="118">
        <f t="shared" si="10"/>
        <v>1747.8899999999999</v>
      </c>
      <c r="H77" s="118">
        <f t="shared" si="10"/>
        <v>0.78</v>
      </c>
      <c r="I77" s="118">
        <f t="shared" si="10"/>
        <v>23.279999999999998</v>
      </c>
      <c r="J77" s="118">
        <f t="shared" si="10"/>
        <v>7.9399999999999995</v>
      </c>
      <c r="K77" s="118">
        <f t="shared" si="10"/>
        <v>0.12</v>
      </c>
      <c r="L77" s="118">
        <f t="shared" si="10"/>
        <v>405.17999999999995</v>
      </c>
      <c r="M77" s="118">
        <f t="shared" si="10"/>
        <v>1304.44</v>
      </c>
      <c r="N77" s="118">
        <f t="shared" si="10"/>
        <v>437.27</v>
      </c>
      <c r="O77" s="118">
        <f t="shared" si="10"/>
        <v>22.09</v>
      </c>
    </row>
    <row r="78" spans="1:15" ht="139.5">
      <c r="A78" s="115"/>
      <c r="B78" s="121" t="s">
        <v>136</v>
      </c>
      <c r="C78" s="117"/>
      <c r="D78" s="118">
        <v>54</v>
      </c>
      <c r="E78" s="118">
        <v>55</v>
      </c>
      <c r="F78" s="118">
        <v>230</v>
      </c>
      <c r="G78" s="118">
        <v>1628</v>
      </c>
      <c r="H78" s="118">
        <v>0.84</v>
      </c>
      <c r="I78" s="118">
        <v>42</v>
      </c>
      <c r="J78" s="118">
        <v>7</v>
      </c>
      <c r="K78" s="118">
        <v>0.54</v>
      </c>
      <c r="L78" s="118">
        <v>720</v>
      </c>
      <c r="M78" s="118">
        <v>1080</v>
      </c>
      <c r="N78" s="118">
        <v>180</v>
      </c>
      <c r="O78" s="118">
        <v>10.2</v>
      </c>
    </row>
    <row r="79" spans="1:15" ht="139.5">
      <c r="A79" s="112"/>
      <c r="B79" s="122" t="s">
        <v>12</v>
      </c>
      <c r="C79" s="111"/>
      <c r="D79" s="118">
        <f aca="true" t="shared" si="11" ref="D79:O79">D77*100/D78</f>
        <v>114.03703703703704</v>
      </c>
      <c r="E79" s="118">
        <f t="shared" si="11"/>
        <v>106.89090909090908</v>
      </c>
      <c r="F79" s="118">
        <f t="shared" si="11"/>
        <v>126.83043478260868</v>
      </c>
      <c r="G79" s="118">
        <f t="shared" si="11"/>
        <v>107.36425061425061</v>
      </c>
      <c r="H79" s="118">
        <f t="shared" si="11"/>
        <v>92.85714285714286</v>
      </c>
      <c r="I79" s="118">
        <f t="shared" si="11"/>
        <v>55.428571428571416</v>
      </c>
      <c r="J79" s="118">
        <f t="shared" si="11"/>
        <v>113.42857142857143</v>
      </c>
      <c r="K79" s="118">
        <f t="shared" si="11"/>
        <v>22.22222222222222</v>
      </c>
      <c r="L79" s="118">
        <f t="shared" si="11"/>
        <v>56.27499999999999</v>
      </c>
      <c r="M79" s="118">
        <f t="shared" si="11"/>
        <v>120.78148148148148</v>
      </c>
      <c r="N79" s="118">
        <f t="shared" si="11"/>
        <v>242.92777777777778</v>
      </c>
      <c r="O79" s="118">
        <f t="shared" si="11"/>
        <v>216.56862745098042</v>
      </c>
    </row>
    <row r="80" spans="1:15" ht="70.5">
      <c r="A80" s="149" t="s">
        <v>176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1:15" ht="70.5">
      <c r="A81" s="149" t="s">
        <v>16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ht="70.5">
      <c r="A82" s="151" t="s">
        <v>37</v>
      </c>
      <c r="B82" s="149" t="s">
        <v>22</v>
      </c>
      <c r="C82" s="152" t="s">
        <v>23</v>
      </c>
      <c r="D82" s="149" t="s">
        <v>24</v>
      </c>
      <c r="E82" s="149"/>
      <c r="F82" s="149"/>
      <c r="G82" s="149" t="s">
        <v>25</v>
      </c>
      <c r="H82" s="149" t="s">
        <v>26</v>
      </c>
      <c r="I82" s="149"/>
      <c r="J82" s="149"/>
      <c r="K82" s="149"/>
      <c r="L82" s="149" t="s">
        <v>27</v>
      </c>
      <c r="M82" s="149"/>
      <c r="N82" s="149"/>
      <c r="O82" s="149"/>
    </row>
    <row r="83" spans="1:15" ht="70.5">
      <c r="A83" s="151"/>
      <c r="B83" s="149"/>
      <c r="C83" s="152"/>
      <c r="D83" s="111" t="s">
        <v>1</v>
      </c>
      <c r="E83" s="111" t="s">
        <v>2</v>
      </c>
      <c r="F83" s="111" t="s">
        <v>3</v>
      </c>
      <c r="G83" s="149"/>
      <c r="H83" s="111" t="s">
        <v>34</v>
      </c>
      <c r="I83" s="111" t="s">
        <v>6</v>
      </c>
      <c r="J83" s="111" t="s">
        <v>48</v>
      </c>
      <c r="K83" s="111" t="s">
        <v>164</v>
      </c>
      <c r="L83" s="111" t="s">
        <v>29</v>
      </c>
      <c r="M83" s="111" t="s">
        <v>30</v>
      </c>
      <c r="N83" s="111" t="s">
        <v>31</v>
      </c>
      <c r="O83" s="111" t="s">
        <v>5</v>
      </c>
    </row>
    <row r="84" spans="1:15" ht="70.5">
      <c r="A84" s="112">
        <v>1</v>
      </c>
      <c r="B84" s="113">
        <v>2</v>
      </c>
      <c r="C84" s="114">
        <v>3</v>
      </c>
      <c r="D84" s="113">
        <v>4</v>
      </c>
      <c r="E84" s="113">
        <v>5</v>
      </c>
      <c r="F84" s="113">
        <v>6</v>
      </c>
      <c r="G84" s="113">
        <v>7</v>
      </c>
      <c r="H84" s="113">
        <v>8</v>
      </c>
      <c r="I84" s="113">
        <v>9</v>
      </c>
      <c r="J84" s="113">
        <v>10</v>
      </c>
      <c r="K84" s="113">
        <v>11</v>
      </c>
      <c r="L84" s="113">
        <v>12</v>
      </c>
      <c r="M84" s="113">
        <v>13</v>
      </c>
      <c r="N84" s="113">
        <v>14</v>
      </c>
      <c r="O84" s="113">
        <v>15</v>
      </c>
    </row>
    <row r="85" spans="1:15" ht="70.5">
      <c r="A85" s="149" t="s">
        <v>7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1:15" ht="141">
      <c r="A86" s="115">
        <v>31</v>
      </c>
      <c r="B86" s="116" t="s">
        <v>40</v>
      </c>
      <c r="C86" s="115" t="s">
        <v>183</v>
      </c>
      <c r="D86" s="118">
        <v>30.46</v>
      </c>
      <c r="E86" s="118">
        <v>22.98</v>
      </c>
      <c r="F86" s="118">
        <v>47.02</v>
      </c>
      <c r="G86" s="118">
        <v>535</v>
      </c>
      <c r="H86" s="118">
        <v>0.1</v>
      </c>
      <c r="I86" s="118">
        <v>0.69</v>
      </c>
      <c r="J86" s="118">
        <v>0.72</v>
      </c>
      <c r="K86" s="118">
        <v>0.13</v>
      </c>
      <c r="L86" s="118">
        <v>362.91</v>
      </c>
      <c r="M86" s="118">
        <v>423.44</v>
      </c>
      <c r="N86" s="118">
        <v>48.22</v>
      </c>
      <c r="O86" s="118">
        <v>1.13</v>
      </c>
    </row>
    <row r="87" spans="1:15" ht="70.5">
      <c r="A87" s="115" t="s">
        <v>38</v>
      </c>
      <c r="B87" s="116" t="s">
        <v>9</v>
      </c>
      <c r="C87" s="115">
        <v>40</v>
      </c>
      <c r="D87" s="115">
        <v>1.96</v>
      </c>
      <c r="E87" s="115">
        <v>0.4</v>
      </c>
      <c r="F87" s="115">
        <v>17.92</v>
      </c>
      <c r="G87" s="115">
        <v>80</v>
      </c>
      <c r="H87" s="115">
        <v>0.04</v>
      </c>
      <c r="I87" s="115">
        <v>0</v>
      </c>
      <c r="J87" s="115">
        <v>0</v>
      </c>
      <c r="K87" s="115">
        <v>0</v>
      </c>
      <c r="L87" s="115">
        <v>7.2</v>
      </c>
      <c r="M87" s="115">
        <v>36.8</v>
      </c>
      <c r="N87" s="115">
        <v>8</v>
      </c>
      <c r="O87" s="115">
        <v>1.16</v>
      </c>
    </row>
    <row r="88" spans="1:15" ht="141">
      <c r="A88" s="115">
        <v>32</v>
      </c>
      <c r="B88" s="116" t="s">
        <v>108</v>
      </c>
      <c r="C88" s="115">
        <v>38</v>
      </c>
      <c r="D88" s="115">
        <v>2.32</v>
      </c>
      <c r="E88" s="115">
        <v>0.24</v>
      </c>
      <c r="F88" s="115">
        <v>20.26</v>
      </c>
      <c r="G88" s="115">
        <v>91</v>
      </c>
      <c r="H88" s="115">
        <v>0.03</v>
      </c>
      <c r="I88" s="115">
        <v>0.01</v>
      </c>
      <c r="J88" s="115">
        <v>0.35</v>
      </c>
      <c r="K88" s="115">
        <v>0.02</v>
      </c>
      <c r="L88" s="115">
        <v>6.96</v>
      </c>
      <c r="M88" s="115">
        <v>20.94</v>
      </c>
      <c r="N88" s="115">
        <v>4.92</v>
      </c>
      <c r="O88" s="115">
        <v>0.41</v>
      </c>
    </row>
    <row r="89" spans="1:15" ht="70.5">
      <c r="A89" s="115">
        <v>57</v>
      </c>
      <c r="B89" s="116" t="s">
        <v>8</v>
      </c>
      <c r="C89" s="115">
        <v>200</v>
      </c>
      <c r="D89" s="115">
        <v>0.1</v>
      </c>
      <c r="E89" s="115">
        <v>0.03</v>
      </c>
      <c r="F89" s="115">
        <v>17.99</v>
      </c>
      <c r="G89" s="115">
        <v>73</v>
      </c>
      <c r="H89" s="115">
        <v>0</v>
      </c>
      <c r="I89" s="119">
        <v>0</v>
      </c>
      <c r="J89" s="119">
        <v>0</v>
      </c>
      <c r="K89" s="115">
        <v>0</v>
      </c>
      <c r="L89" s="115">
        <v>3.01</v>
      </c>
      <c r="M89" s="115">
        <v>4.12</v>
      </c>
      <c r="N89" s="115">
        <v>2.2</v>
      </c>
      <c r="O89" s="115">
        <v>0.46</v>
      </c>
    </row>
    <row r="90" spans="1:15" ht="70.5">
      <c r="A90" s="115"/>
      <c r="B90" s="116" t="s">
        <v>36</v>
      </c>
      <c r="C90" s="118"/>
      <c r="D90" s="118">
        <f aca="true" t="shared" si="12" ref="D90:O90">SUM(D86:D89)</f>
        <v>34.84</v>
      </c>
      <c r="E90" s="118">
        <f t="shared" si="12"/>
        <v>23.65</v>
      </c>
      <c r="F90" s="118">
        <f t="shared" si="12"/>
        <v>103.19</v>
      </c>
      <c r="G90" s="118">
        <f t="shared" si="12"/>
        <v>779</v>
      </c>
      <c r="H90" s="118">
        <f t="shared" si="12"/>
        <v>0.17</v>
      </c>
      <c r="I90" s="118">
        <f t="shared" si="12"/>
        <v>0.7</v>
      </c>
      <c r="J90" s="118">
        <f t="shared" si="12"/>
        <v>1.0699999999999998</v>
      </c>
      <c r="K90" s="118">
        <f t="shared" si="12"/>
        <v>0.15</v>
      </c>
      <c r="L90" s="118">
        <f t="shared" si="12"/>
        <v>380.08</v>
      </c>
      <c r="M90" s="118">
        <f t="shared" si="12"/>
        <v>485.3</v>
      </c>
      <c r="N90" s="118">
        <f t="shared" si="12"/>
        <v>63.34</v>
      </c>
      <c r="O90" s="118">
        <f t="shared" si="12"/>
        <v>3.16</v>
      </c>
    </row>
    <row r="91" spans="1:15" ht="70.5">
      <c r="A91" s="149" t="s">
        <v>10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1:15" ht="211.5">
      <c r="A92" s="115">
        <v>27</v>
      </c>
      <c r="B92" s="116" t="s">
        <v>57</v>
      </c>
      <c r="C92" s="117" t="s">
        <v>65</v>
      </c>
      <c r="D92" s="118">
        <v>1.2</v>
      </c>
      <c r="E92" s="118">
        <v>4.7</v>
      </c>
      <c r="F92" s="118">
        <v>7.7</v>
      </c>
      <c r="G92" s="118">
        <v>78</v>
      </c>
      <c r="H92" s="118">
        <v>0.03</v>
      </c>
      <c r="I92" s="118">
        <v>9.6</v>
      </c>
      <c r="J92" s="118">
        <v>2.1</v>
      </c>
      <c r="K92" s="118">
        <v>0</v>
      </c>
      <c r="L92" s="118">
        <v>32</v>
      </c>
      <c r="M92" s="118">
        <v>30</v>
      </c>
      <c r="N92" s="118">
        <v>13</v>
      </c>
      <c r="O92" s="118">
        <v>0.8</v>
      </c>
    </row>
    <row r="93" spans="1:15" ht="70.5">
      <c r="A93" s="115">
        <v>5</v>
      </c>
      <c r="B93" s="116" t="s">
        <v>103</v>
      </c>
      <c r="C93" s="115">
        <v>250</v>
      </c>
      <c r="D93" s="115">
        <v>5.32</v>
      </c>
      <c r="E93" s="115">
        <v>2.84</v>
      </c>
      <c r="F93" s="115">
        <v>22.2</v>
      </c>
      <c r="G93" s="115">
        <v>131</v>
      </c>
      <c r="H93" s="115">
        <v>0.2</v>
      </c>
      <c r="I93" s="115">
        <v>5.87</v>
      </c>
      <c r="J93" s="115">
        <v>0.22</v>
      </c>
      <c r="K93" s="115">
        <v>0</v>
      </c>
      <c r="L93" s="115">
        <v>31.11</v>
      </c>
      <c r="M93" s="115">
        <v>89.65</v>
      </c>
      <c r="N93" s="115">
        <v>36.24</v>
      </c>
      <c r="O93" s="115">
        <v>2.04</v>
      </c>
    </row>
    <row r="94" spans="1:15" ht="70.5">
      <c r="A94" s="115">
        <v>29</v>
      </c>
      <c r="B94" s="116" t="s">
        <v>144</v>
      </c>
      <c r="C94" s="115">
        <v>120</v>
      </c>
      <c r="D94" s="115">
        <v>10.31</v>
      </c>
      <c r="E94" s="115">
        <v>15.31</v>
      </c>
      <c r="F94" s="115">
        <v>3.61</v>
      </c>
      <c r="G94" s="115">
        <v>194.4</v>
      </c>
      <c r="H94" s="115">
        <v>0.012</v>
      </c>
      <c r="I94" s="115">
        <v>1.104</v>
      </c>
      <c r="J94" s="115">
        <v>2.7</v>
      </c>
      <c r="K94" s="115">
        <v>0</v>
      </c>
      <c r="L94" s="115">
        <v>13.61</v>
      </c>
      <c r="M94" s="115">
        <v>115.19</v>
      </c>
      <c r="N94" s="115">
        <v>16.81</v>
      </c>
      <c r="O94" s="115">
        <v>1.68</v>
      </c>
    </row>
    <row r="95" spans="1:15" ht="141">
      <c r="A95" s="115">
        <v>16</v>
      </c>
      <c r="B95" s="116" t="s">
        <v>95</v>
      </c>
      <c r="C95" s="117" t="s">
        <v>52</v>
      </c>
      <c r="D95" s="118">
        <v>4.54</v>
      </c>
      <c r="E95" s="118">
        <v>10.61</v>
      </c>
      <c r="F95" s="118">
        <v>26.42</v>
      </c>
      <c r="G95" s="118">
        <v>210</v>
      </c>
      <c r="H95" s="118">
        <v>0.06</v>
      </c>
      <c r="I95" s="118">
        <v>3.4</v>
      </c>
      <c r="J95" s="118">
        <v>0.66</v>
      </c>
      <c r="K95" s="118">
        <v>0</v>
      </c>
      <c r="L95" s="118">
        <v>15.89</v>
      </c>
      <c r="M95" s="118">
        <v>54.63</v>
      </c>
      <c r="N95" s="118">
        <v>26.59</v>
      </c>
      <c r="O95" s="118">
        <v>0.97</v>
      </c>
    </row>
    <row r="96" spans="1:15" ht="70.5">
      <c r="A96" s="115">
        <v>17</v>
      </c>
      <c r="B96" s="116" t="s">
        <v>47</v>
      </c>
      <c r="C96" s="120">
        <v>200</v>
      </c>
      <c r="D96" s="118">
        <v>0.95</v>
      </c>
      <c r="E96" s="118">
        <v>0</v>
      </c>
      <c r="F96" s="118">
        <v>37.14</v>
      </c>
      <c r="G96" s="118">
        <v>158</v>
      </c>
      <c r="H96" s="118">
        <v>0.01</v>
      </c>
      <c r="I96" s="118">
        <v>0.86</v>
      </c>
      <c r="J96" s="118">
        <v>0.17</v>
      </c>
      <c r="K96" s="118">
        <v>0.01</v>
      </c>
      <c r="L96" s="118">
        <v>96</v>
      </c>
      <c r="M96" s="118">
        <v>33.11</v>
      </c>
      <c r="N96" s="118">
        <v>12.9</v>
      </c>
      <c r="O96" s="118">
        <v>2.63</v>
      </c>
    </row>
    <row r="97" spans="1:15" ht="70.5">
      <c r="A97" s="115" t="s">
        <v>38</v>
      </c>
      <c r="B97" s="116" t="s">
        <v>35</v>
      </c>
      <c r="C97" s="115">
        <v>85</v>
      </c>
      <c r="D97" s="115">
        <v>6.8</v>
      </c>
      <c r="E97" s="115">
        <v>0.13</v>
      </c>
      <c r="F97" s="115">
        <v>34.09</v>
      </c>
      <c r="G97" s="115">
        <v>176.8</v>
      </c>
      <c r="H97" s="115">
        <v>0.23</v>
      </c>
      <c r="I97" s="115">
        <v>0</v>
      </c>
      <c r="J97" s="115">
        <v>1.89</v>
      </c>
      <c r="K97" s="115">
        <v>0</v>
      </c>
      <c r="L97" s="115">
        <v>28.05</v>
      </c>
      <c r="M97" s="115">
        <v>198.9</v>
      </c>
      <c r="N97" s="115">
        <v>56.1</v>
      </c>
      <c r="O97" s="115">
        <v>3.74</v>
      </c>
    </row>
    <row r="98" spans="1:15" ht="70.5">
      <c r="A98" s="115" t="s">
        <v>38</v>
      </c>
      <c r="B98" s="116" t="s">
        <v>9</v>
      </c>
      <c r="C98" s="115">
        <v>40</v>
      </c>
      <c r="D98" s="115">
        <v>1.96</v>
      </c>
      <c r="E98" s="115">
        <v>0.4</v>
      </c>
      <c r="F98" s="115">
        <v>17.92</v>
      </c>
      <c r="G98" s="115">
        <v>80</v>
      </c>
      <c r="H98" s="115">
        <v>0.04</v>
      </c>
      <c r="I98" s="115">
        <v>0</v>
      </c>
      <c r="J98" s="115">
        <v>0</v>
      </c>
      <c r="K98" s="115">
        <v>0</v>
      </c>
      <c r="L98" s="115">
        <v>7.2</v>
      </c>
      <c r="M98" s="115">
        <v>36.8</v>
      </c>
      <c r="N98" s="115">
        <v>8</v>
      </c>
      <c r="O98" s="115">
        <v>1.16</v>
      </c>
    </row>
    <row r="99" spans="1:15" ht="70.5">
      <c r="A99" s="115"/>
      <c r="B99" s="116" t="s">
        <v>36</v>
      </c>
      <c r="C99" s="117"/>
      <c r="D99" s="118">
        <f aca="true" t="shared" si="13" ref="D99:O99">SUM(D92:D98)</f>
        <v>31.080000000000002</v>
      </c>
      <c r="E99" s="118">
        <f t="shared" si="13"/>
        <v>33.99</v>
      </c>
      <c r="F99" s="118">
        <f t="shared" si="13"/>
        <v>149.07999999999998</v>
      </c>
      <c r="G99" s="118">
        <f t="shared" si="13"/>
        <v>1028.2</v>
      </c>
      <c r="H99" s="118">
        <f t="shared" si="13"/>
        <v>0.5820000000000001</v>
      </c>
      <c r="I99" s="118">
        <f t="shared" si="13"/>
        <v>20.833999999999996</v>
      </c>
      <c r="J99" s="118">
        <f t="shared" si="13"/>
        <v>7.74</v>
      </c>
      <c r="K99" s="118">
        <f t="shared" si="13"/>
        <v>0.01</v>
      </c>
      <c r="L99" s="118">
        <f t="shared" si="13"/>
        <v>223.86</v>
      </c>
      <c r="M99" s="118">
        <f t="shared" si="13"/>
        <v>558.28</v>
      </c>
      <c r="N99" s="118">
        <f t="shared" si="13"/>
        <v>169.64000000000001</v>
      </c>
      <c r="O99" s="118">
        <f t="shared" si="13"/>
        <v>13.02</v>
      </c>
    </row>
    <row r="100" spans="1:15" ht="70.5">
      <c r="A100" s="115"/>
      <c r="B100" s="116"/>
      <c r="C100" s="117"/>
      <c r="D100" s="111" t="s">
        <v>1</v>
      </c>
      <c r="E100" s="111" t="s">
        <v>2</v>
      </c>
      <c r="F100" s="111" t="s">
        <v>3</v>
      </c>
      <c r="G100" s="111" t="s">
        <v>4</v>
      </c>
      <c r="H100" s="111" t="s">
        <v>34</v>
      </c>
      <c r="I100" s="111" t="s">
        <v>6</v>
      </c>
      <c r="J100" s="111" t="s">
        <v>48</v>
      </c>
      <c r="K100" s="111" t="s">
        <v>28</v>
      </c>
      <c r="L100" s="111" t="s">
        <v>29</v>
      </c>
      <c r="M100" s="111" t="s">
        <v>30</v>
      </c>
      <c r="N100" s="111" t="s">
        <v>31</v>
      </c>
      <c r="O100" s="111" t="s">
        <v>5</v>
      </c>
    </row>
    <row r="101" spans="1:15" ht="70.5">
      <c r="A101" s="115"/>
      <c r="B101" s="121" t="s">
        <v>11</v>
      </c>
      <c r="C101" s="117"/>
      <c r="D101" s="118">
        <f aca="true" t="shared" si="14" ref="D101:O101">D90+D99</f>
        <v>65.92</v>
      </c>
      <c r="E101" s="118">
        <f t="shared" si="14"/>
        <v>57.64</v>
      </c>
      <c r="F101" s="118">
        <f t="shared" si="14"/>
        <v>252.26999999999998</v>
      </c>
      <c r="G101" s="118">
        <f t="shared" si="14"/>
        <v>1807.2</v>
      </c>
      <c r="H101" s="118">
        <f t="shared" si="14"/>
        <v>0.7520000000000001</v>
      </c>
      <c r="I101" s="118">
        <f t="shared" si="14"/>
        <v>21.533999999999995</v>
      </c>
      <c r="J101" s="118">
        <f t="shared" si="14"/>
        <v>8.81</v>
      </c>
      <c r="K101" s="118">
        <f t="shared" si="14"/>
        <v>0.16</v>
      </c>
      <c r="L101" s="118">
        <f t="shared" si="14"/>
        <v>603.94</v>
      </c>
      <c r="M101" s="118">
        <f t="shared" si="14"/>
        <v>1043.58</v>
      </c>
      <c r="N101" s="118">
        <f t="shared" si="14"/>
        <v>232.98000000000002</v>
      </c>
      <c r="O101" s="118">
        <f t="shared" si="14"/>
        <v>16.18</v>
      </c>
    </row>
    <row r="102" spans="1:15" ht="139.5">
      <c r="A102" s="115"/>
      <c r="B102" s="121" t="s">
        <v>136</v>
      </c>
      <c r="C102" s="117"/>
      <c r="D102" s="118">
        <v>54</v>
      </c>
      <c r="E102" s="118">
        <v>55</v>
      </c>
      <c r="F102" s="118">
        <v>230</v>
      </c>
      <c r="G102" s="118">
        <v>1628</v>
      </c>
      <c r="H102" s="118">
        <v>0.84</v>
      </c>
      <c r="I102" s="118">
        <v>42</v>
      </c>
      <c r="J102" s="118">
        <v>7</v>
      </c>
      <c r="K102" s="118">
        <v>0.54</v>
      </c>
      <c r="L102" s="118">
        <v>720</v>
      </c>
      <c r="M102" s="118">
        <v>1080</v>
      </c>
      <c r="N102" s="118">
        <v>180</v>
      </c>
      <c r="O102" s="118">
        <v>10.2</v>
      </c>
    </row>
    <row r="103" spans="1:15" ht="139.5">
      <c r="A103" s="112"/>
      <c r="B103" s="122" t="s">
        <v>12</v>
      </c>
      <c r="C103" s="111"/>
      <c r="D103" s="118">
        <f aca="true" t="shared" si="15" ref="D103:O103">D101*100/D102</f>
        <v>122.07407407407408</v>
      </c>
      <c r="E103" s="118">
        <f t="shared" si="15"/>
        <v>104.8</v>
      </c>
      <c r="F103" s="118">
        <f t="shared" si="15"/>
        <v>109.68260869565218</v>
      </c>
      <c r="G103" s="118">
        <f t="shared" si="15"/>
        <v>111.007371007371</v>
      </c>
      <c r="H103" s="118">
        <f t="shared" si="15"/>
        <v>89.52380952380955</v>
      </c>
      <c r="I103" s="118">
        <f t="shared" si="15"/>
        <v>51.271428571428565</v>
      </c>
      <c r="J103" s="118">
        <f t="shared" si="15"/>
        <v>125.85714285714286</v>
      </c>
      <c r="K103" s="118">
        <f t="shared" si="15"/>
        <v>29.629629629629626</v>
      </c>
      <c r="L103" s="118">
        <f t="shared" si="15"/>
        <v>83.88055555555556</v>
      </c>
      <c r="M103" s="118">
        <f t="shared" si="15"/>
        <v>96.62777777777778</v>
      </c>
      <c r="N103" s="118">
        <f t="shared" si="15"/>
        <v>129.43333333333334</v>
      </c>
      <c r="O103" s="118">
        <f t="shared" si="15"/>
        <v>158.62745098039215</v>
      </c>
    </row>
    <row r="104" spans="1:15" ht="70.5">
      <c r="A104" s="149" t="s">
        <v>176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1:15" ht="70.5">
      <c r="A105" s="149" t="s">
        <v>15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15" ht="70.5">
      <c r="A106" s="151" t="s">
        <v>37</v>
      </c>
      <c r="B106" s="149" t="s">
        <v>22</v>
      </c>
      <c r="C106" s="152" t="s">
        <v>23</v>
      </c>
      <c r="D106" s="149" t="s">
        <v>24</v>
      </c>
      <c r="E106" s="149"/>
      <c r="F106" s="149"/>
      <c r="G106" s="149" t="s">
        <v>25</v>
      </c>
      <c r="H106" s="149" t="s">
        <v>26</v>
      </c>
      <c r="I106" s="149"/>
      <c r="J106" s="149"/>
      <c r="K106" s="149"/>
      <c r="L106" s="149" t="s">
        <v>27</v>
      </c>
      <c r="M106" s="149"/>
      <c r="N106" s="149"/>
      <c r="O106" s="149"/>
    </row>
    <row r="107" spans="1:15" ht="70.5">
      <c r="A107" s="151"/>
      <c r="B107" s="149"/>
      <c r="C107" s="152"/>
      <c r="D107" s="111" t="s">
        <v>1</v>
      </c>
      <c r="E107" s="111" t="s">
        <v>2</v>
      </c>
      <c r="F107" s="111" t="s">
        <v>3</v>
      </c>
      <c r="G107" s="149"/>
      <c r="H107" s="111" t="s">
        <v>34</v>
      </c>
      <c r="I107" s="111" t="s">
        <v>6</v>
      </c>
      <c r="J107" s="111" t="s">
        <v>48</v>
      </c>
      <c r="K107" s="111" t="s">
        <v>28</v>
      </c>
      <c r="L107" s="111" t="s">
        <v>29</v>
      </c>
      <c r="M107" s="111" t="s">
        <v>30</v>
      </c>
      <c r="N107" s="111" t="s">
        <v>31</v>
      </c>
      <c r="O107" s="111" t="s">
        <v>5</v>
      </c>
    </row>
    <row r="108" spans="1:15" ht="70.5">
      <c r="A108" s="112">
        <v>1</v>
      </c>
      <c r="B108" s="113">
        <v>2</v>
      </c>
      <c r="C108" s="114">
        <v>3</v>
      </c>
      <c r="D108" s="113">
        <v>4</v>
      </c>
      <c r="E108" s="113">
        <v>5</v>
      </c>
      <c r="F108" s="113">
        <v>6</v>
      </c>
      <c r="G108" s="113">
        <v>7</v>
      </c>
      <c r="H108" s="113">
        <v>8</v>
      </c>
      <c r="I108" s="113">
        <v>9</v>
      </c>
      <c r="J108" s="113">
        <v>10</v>
      </c>
      <c r="K108" s="113">
        <v>11</v>
      </c>
      <c r="L108" s="113">
        <v>12</v>
      </c>
      <c r="M108" s="113">
        <v>13</v>
      </c>
      <c r="N108" s="113">
        <v>14</v>
      </c>
      <c r="O108" s="113">
        <v>15</v>
      </c>
    </row>
    <row r="109" spans="1:15" ht="70.5">
      <c r="A109" s="149" t="s">
        <v>7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1:15" ht="70.5">
      <c r="A110" s="115">
        <v>21</v>
      </c>
      <c r="B110" s="116" t="s">
        <v>119</v>
      </c>
      <c r="C110" s="120">
        <v>200</v>
      </c>
      <c r="D110" s="118">
        <v>5.88</v>
      </c>
      <c r="E110" s="118">
        <v>6.89</v>
      </c>
      <c r="F110" s="118">
        <v>18.76</v>
      </c>
      <c r="G110" s="118">
        <v>160</v>
      </c>
      <c r="H110" s="118">
        <v>0.08</v>
      </c>
      <c r="I110" s="118">
        <v>1.19</v>
      </c>
      <c r="J110" s="118">
        <v>0.05</v>
      </c>
      <c r="K110" s="118">
        <v>0.04</v>
      </c>
      <c r="L110" s="118">
        <v>204.36</v>
      </c>
      <c r="M110" s="118">
        <v>174.8</v>
      </c>
      <c r="N110" s="118">
        <v>28.59</v>
      </c>
      <c r="O110" s="46">
        <v>0.21</v>
      </c>
    </row>
    <row r="111" spans="1:15" ht="141">
      <c r="A111" s="115">
        <v>2</v>
      </c>
      <c r="B111" s="116" t="s">
        <v>98</v>
      </c>
      <c r="C111" s="115">
        <v>200</v>
      </c>
      <c r="D111" s="115">
        <v>5.53</v>
      </c>
      <c r="E111" s="115">
        <v>6.06</v>
      </c>
      <c r="F111" s="115">
        <v>26.62</v>
      </c>
      <c r="G111" s="115">
        <v>182</v>
      </c>
      <c r="H111" s="115">
        <v>0.07</v>
      </c>
      <c r="I111" s="119">
        <v>2.34</v>
      </c>
      <c r="J111" s="119">
        <v>0.01</v>
      </c>
      <c r="K111" s="115">
        <v>0.05</v>
      </c>
      <c r="L111" s="115">
        <v>219.1</v>
      </c>
      <c r="M111" s="115">
        <v>175.1</v>
      </c>
      <c r="N111" s="115">
        <v>33.7</v>
      </c>
      <c r="O111" s="115">
        <v>0.6</v>
      </c>
    </row>
    <row r="112" spans="1:15" ht="70.5">
      <c r="A112" s="115" t="s">
        <v>38</v>
      </c>
      <c r="B112" s="116" t="s">
        <v>9</v>
      </c>
      <c r="C112" s="115">
        <v>40</v>
      </c>
      <c r="D112" s="115">
        <v>1.96</v>
      </c>
      <c r="E112" s="115">
        <v>0.4</v>
      </c>
      <c r="F112" s="115">
        <v>17.92</v>
      </c>
      <c r="G112" s="115">
        <v>80</v>
      </c>
      <c r="H112" s="115">
        <v>0.04</v>
      </c>
      <c r="I112" s="115">
        <v>0</v>
      </c>
      <c r="J112" s="115">
        <v>0</v>
      </c>
      <c r="K112" s="115">
        <v>0</v>
      </c>
      <c r="L112" s="115">
        <v>7.2</v>
      </c>
      <c r="M112" s="115">
        <v>36.8</v>
      </c>
      <c r="N112" s="115">
        <v>8</v>
      </c>
      <c r="O112" s="115">
        <v>1.16</v>
      </c>
    </row>
    <row r="113" spans="1:15" ht="70.5">
      <c r="A113" s="115" t="s">
        <v>38</v>
      </c>
      <c r="B113" s="116" t="s">
        <v>96</v>
      </c>
      <c r="C113" s="115">
        <v>40</v>
      </c>
      <c r="D113" s="115">
        <v>3.2</v>
      </c>
      <c r="E113" s="115">
        <v>0.06</v>
      </c>
      <c r="F113" s="115">
        <v>16.04</v>
      </c>
      <c r="G113" s="115">
        <v>83.2</v>
      </c>
      <c r="H113" s="115">
        <v>0.1</v>
      </c>
      <c r="I113" s="115">
        <v>0</v>
      </c>
      <c r="J113" s="115">
        <v>0.92</v>
      </c>
      <c r="K113" s="115">
        <v>0</v>
      </c>
      <c r="L113" s="115">
        <v>13.2</v>
      </c>
      <c r="M113" s="115">
        <v>93.6</v>
      </c>
      <c r="N113" s="115">
        <v>26.4</v>
      </c>
      <c r="O113" s="115">
        <v>1.76</v>
      </c>
    </row>
    <row r="114" spans="1:15" ht="70.5">
      <c r="A114" s="115">
        <v>70</v>
      </c>
      <c r="B114" s="116" t="s">
        <v>91</v>
      </c>
      <c r="C114" s="115">
        <v>19</v>
      </c>
      <c r="D114" s="115">
        <v>3.89</v>
      </c>
      <c r="E114" s="115">
        <v>4.37</v>
      </c>
      <c r="F114" s="115">
        <v>0.48</v>
      </c>
      <c r="G114" s="115">
        <v>57</v>
      </c>
      <c r="H114" s="115">
        <v>0</v>
      </c>
      <c r="I114" s="119">
        <v>0.11</v>
      </c>
      <c r="J114" s="119">
        <v>0</v>
      </c>
      <c r="K114" s="115">
        <v>0.29</v>
      </c>
      <c r="L114" s="115">
        <v>133</v>
      </c>
      <c r="M114" s="115">
        <v>133</v>
      </c>
      <c r="N114" s="115">
        <v>6.27</v>
      </c>
      <c r="O114" s="115">
        <v>0.16</v>
      </c>
    </row>
    <row r="115" spans="1:15" ht="141">
      <c r="A115" s="115" t="s">
        <v>38</v>
      </c>
      <c r="B115" s="116" t="s">
        <v>107</v>
      </c>
      <c r="C115" s="115">
        <v>120</v>
      </c>
      <c r="D115" s="115">
        <v>0.64</v>
      </c>
      <c r="E115" s="115">
        <v>0.64</v>
      </c>
      <c r="F115" s="115">
        <v>15.68</v>
      </c>
      <c r="G115" s="115">
        <v>75.2</v>
      </c>
      <c r="H115" s="115">
        <v>0.053</v>
      </c>
      <c r="I115" s="115">
        <v>16</v>
      </c>
      <c r="J115" s="115">
        <v>0.32</v>
      </c>
      <c r="K115" s="115">
        <v>0</v>
      </c>
      <c r="L115" s="115">
        <v>25.6</v>
      </c>
      <c r="M115" s="115">
        <v>17.66</v>
      </c>
      <c r="N115" s="115">
        <v>14.4</v>
      </c>
      <c r="O115" s="115">
        <v>3.52</v>
      </c>
    </row>
    <row r="116" spans="1:15" ht="70.5">
      <c r="A116" s="115"/>
      <c r="B116" s="116" t="s">
        <v>36</v>
      </c>
      <c r="C116" s="120"/>
      <c r="D116" s="118">
        <f aca="true" t="shared" si="16" ref="D116:O116">SUM(D110:D115)</f>
        <v>21.1</v>
      </c>
      <c r="E116" s="118">
        <f t="shared" si="16"/>
        <v>18.42</v>
      </c>
      <c r="F116" s="118">
        <f t="shared" si="16"/>
        <v>95.5</v>
      </c>
      <c r="G116" s="118">
        <f t="shared" si="16"/>
        <v>637.4000000000001</v>
      </c>
      <c r="H116" s="118">
        <f t="shared" si="16"/>
        <v>0.343</v>
      </c>
      <c r="I116" s="118">
        <f t="shared" si="16"/>
        <v>19.64</v>
      </c>
      <c r="J116" s="118">
        <f t="shared" si="16"/>
        <v>1.3</v>
      </c>
      <c r="K116" s="118">
        <f t="shared" si="16"/>
        <v>0.38</v>
      </c>
      <c r="L116" s="118">
        <f t="shared" si="16"/>
        <v>602.46</v>
      </c>
      <c r="M116" s="118">
        <f t="shared" si="16"/>
        <v>630.9599999999999</v>
      </c>
      <c r="N116" s="118">
        <f t="shared" si="16"/>
        <v>117.36</v>
      </c>
      <c r="O116" s="118">
        <f t="shared" si="16"/>
        <v>7.41</v>
      </c>
    </row>
    <row r="117" spans="1:15" ht="70.5">
      <c r="A117" s="149" t="s">
        <v>10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1:15" ht="141">
      <c r="A118" s="115">
        <v>44</v>
      </c>
      <c r="B118" s="116" t="s">
        <v>162</v>
      </c>
      <c r="C118" s="117" t="s">
        <v>42</v>
      </c>
      <c r="D118" s="118">
        <v>0.36</v>
      </c>
      <c r="E118" s="118">
        <v>5.01</v>
      </c>
      <c r="F118" s="118">
        <v>1.25</v>
      </c>
      <c r="G118" s="118">
        <v>51</v>
      </c>
      <c r="H118" s="118">
        <v>0.01</v>
      </c>
      <c r="I118" s="118">
        <v>1.6</v>
      </c>
      <c r="J118" s="118">
        <v>2.24</v>
      </c>
      <c r="K118" s="118">
        <v>0.02</v>
      </c>
      <c r="L118" s="118">
        <v>4.08</v>
      </c>
      <c r="M118" s="118">
        <v>9.6</v>
      </c>
      <c r="N118" s="118">
        <v>2.8</v>
      </c>
      <c r="O118" s="118">
        <v>0.12</v>
      </c>
    </row>
    <row r="119" spans="1:15" ht="141">
      <c r="A119" s="115">
        <v>40</v>
      </c>
      <c r="B119" s="116" t="s">
        <v>104</v>
      </c>
      <c r="C119" s="117" t="s">
        <v>51</v>
      </c>
      <c r="D119" s="118">
        <v>2.72</v>
      </c>
      <c r="E119" s="118">
        <v>2.76</v>
      </c>
      <c r="F119" s="118">
        <v>22.6</v>
      </c>
      <c r="G119" s="118">
        <v>122</v>
      </c>
      <c r="H119" s="118">
        <v>0.11</v>
      </c>
      <c r="I119" s="118">
        <v>8.25</v>
      </c>
      <c r="J119" s="118">
        <v>0.29</v>
      </c>
      <c r="K119" s="118">
        <v>0</v>
      </c>
      <c r="L119" s="118">
        <v>16.36</v>
      </c>
      <c r="M119" s="118">
        <v>64.9</v>
      </c>
      <c r="N119" s="118">
        <v>24.09</v>
      </c>
      <c r="O119" s="118">
        <v>0.99</v>
      </c>
    </row>
    <row r="120" spans="1:15" ht="141">
      <c r="A120" s="115">
        <v>14</v>
      </c>
      <c r="B120" s="116" t="s">
        <v>106</v>
      </c>
      <c r="C120" s="120">
        <v>100</v>
      </c>
      <c r="D120" s="118">
        <v>19.61</v>
      </c>
      <c r="E120" s="118">
        <v>10.02</v>
      </c>
      <c r="F120" s="118">
        <v>9.47</v>
      </c>
      <c r="G120" s="118">
        <v>213</v>
      </c>
      <c r="H120" s="118">
        <v>0.06</v>
      </c>
      <c r="I120" s="118">
        <v>0</v>
      </c>
      <c r="J120" s="118">
        <v>0.54</v>
      </c>
      <c r="K120" s="118">
        <v>0.03</v>
      </c>
      <c r="L120" s="118">
        <v>32.88</v>
      </c>
      <c r="M120" s="118">
        <v>86.94</v>
      </c>
      <c r="N120" s="118">
        <v>19.61</v>
      </c>
      <c r="O120" s="46">
        <v>1.76</v>
      </c>
    </row>
    <row r="121" spans="1:15" ht="70.5">
      <c r="A121" s="115">
        <v>71</v>
      </c>
      <c r="B121" s="116" t="s">
        <v>39</v>
      </c>
      <c r="C121" s="115">
        <v>180</v>
      </c>
      <c r="D121" s="115">
        <v>3.64</v>
      </c>
      <c r="E121" s="115">
        <v>5.54</v>
      </c>
      <c r="F121" s="115">
        <v>10.89</v>
      </c>
      <c r="G121" s="115">
        <v>117.6</v>
      </c>
      <c r="H121" s="115">
        <v>0.04</v>
      </c>
      <c r="I121" s="115">
        <v>30.48</v>
      </c>
      <c r="J121" s="115">
        <v>2.14</v>
      </c>
      <c r="K121" s="115">
        <v>0</v>
      </c>
      <c r="L121" s="115">
        <v>99.04</v>
      </c>
      <c r="M121" s="115">
        <v>70.37</v>
      </c>
      <c r="N121" s="115">
        <v>35.83</v>
      </c>
      <c r="O121" s="115">
        <v>1.37</v>
      </c>
    </row>
    <row r="122" spans="1:15" ht="70.5">
      <c r="A122" s="115">
        <v>25</v>
      </c>
      <c r="B122" s="116" t="s">
        <v>44</v>
      </c>
      <c r="C122" s="120">
        <v>200</v>
      </c>
      <c r="D122" s="118">
        <v>1</v>
      </c>
      <c r="E122" s="118">
        <v>0.2</v>
      </c>
      <c r="F122" s="118">
        <v>20</v>
      </c>
      <c r="G122" s="118">
        <v>65.8</v>
      </c>
      <c r="H122" s="118">
        <v>0.02</v>
      </c>
      <c r="I122" s="118">
        <v>4</v>
      </c>
      <c r="J122" s="118">
        <v>0.2</v>
      </c>
      <c r="K122" s="118">
        <v>0</v>
      </c>
      <c r="L122" s="118">
        <v>14</v>
      </c>
      <c r="M122" s="118">
        <v>14</v>
      </c>
      <c r="N122" s="118">
        <v>8</v>
      </c>
      <c r="O122" s="118">
        <v>2.8</v>
      </c>
    </row>
    <row r="123" spans="1:15" ht="70.5">
      <c r="A123" s="115" t="s">
        <v>38</v>
      </c>
      <c r="B123" s="116" t="s">
        <v>35</v>
      </c>
      <c r="C123" s="115">
        <v>85</v>
      </c>
      <c r="D123" s="115">
        <v>6.8</v>
      </c>
      <c r="E123" s="115">
        <v>0.13</v>
      </c>
      <c r="F123" s="115">
        <v>34.09</v>
      </c>
      <c r="G123" s="115">
        <v>176.8</v>
      </c>
      <c r="H123" s="115">
        <v>0.23</v>
      </c>
      <c r="I123" s="115">
        <v>0</v>
      </c>
      <c r="J123" s="115">
        <v>1.89</v>
      </c>
      <c r="K123" s="115">
        <v>0</v>
      </c>
      <c r="L123" s="115">
        <v>28.05</v>
      </c>
      <c r="M123" s="115">
        <v>198.9</v>
      </c>
      <c r="N123" s="115">
        <v>56.1</v>
      </c>
      <c r="O123" s="115">
        <v>3.74</v>
      </c>
    </row>
    <row r="124" spans="1:15" s="20" customFormat="1" ht="70.5">
      <c r="A124" s="115" t="s">
        <v>38</v>
      </c>
      <c r="B124" s="116" t="s">
        <v>9</v>
      </c>
      <c r="C124" s="115">
        <v>40</v>
      </c>
      <c r="D124" s="115">
        <v>1.96</v>
      </c>
      <c r="E124" s="115">
        <v>0.4</v>
      </c>
      <c r="F124" s="115">
        <v>17.92</v>
      </c>
      <c r="G124" s="115">
        <v>80</v>
      </c>
      <c r="H124" s="115">
        <v>0.04</v>
      </c>
      <c r="I124" s="115">
        <v>0</v>
      </c>
      <c r="J124" s="115">
        <v>0</v>
      </c>
      <c r="K124" s="115">
        <v>0</v>
      </c>
      <c r="L124" s="115">
        <v>7.2</v>
      </c>
      <c r="M124" s="115">
        <v>36.8</v>
      </c>
      <c r="N124" s="115">
        <v>8</v>
      </c>
      <c r="O124" s="115">
        <v>1.16</v>
      </c>
    </row>
    <row r="125" spans="1:15" s="20" customFormat="1" ht="70.5">
      <c r="A125" s="115"/>
      <c r="B125" s="116" t="s">
        <v>36</v>
      </c>
      <c r="C125" s="115"/>
      <c r="D125" s="118">
        <f aca="true" t="shared" si="17" ref="D125:O125">SUM(D118:D124)</f>
        <v>36.089999999999996</v>
      </c>
      <c r="E125" s="118">
        <f t="shared" si="17"/>
        <v>24.059999999999995</v>
      </c>
      <c r="F125" s="118">
        <f t="shared" si="17"/>
        <v>116.22000000000001</v>
      </c>
      <c r="G125" s="118">
        <f t="shared" si="17"/>
        <v>826.2</v>
      </c>
      <c r="H125" s="118">
        <f t="shared" si="17"/>
        <v>0.51</v>
      </c>
      <c r="I125" s="118">
        <f t="shared" si="17"/>
        <v>44.33</v>
      </c>
      <c r="J125" s="118">
        <f t="shared" si="17"/>
        <v>7.300000000000001</v>
      </c>
      <c r="K125" s="118">
        <f t="shared" si="17"/>
        <v>0.05</v>
      </c>
      <c r="L125" s="118">
        <f t="shared" si="17"/>
        <v>201.61</v>
      </c>
      <c r="M125" s="118">
        <f t="shared" si="17"/>
        <v>481.51000000000005</v>
      </c>
      <c r="N125" s="118">
        <f t="shared" si="17"/>
        <v>154.43</v>
      </c>
      <c r="O125" s="118">
        <f t="shared" si="17"/>
        <v>11.940000000000001</v>
      </c>
    </row>
    <row r="126" spans="1:15" ht="70.5">
      <c r="A126" s="115"/>
      <c r="B126" s="116"/>
      <c r="C126" s="117"/>
      <c r="D126" s="111" t="s">
        <v>1</v>
      </c>
      <c r="E126" s="111" t="s">
        <v>2</v>
      </c>
      <c r="F126" s="111" t="s">
        <v>3</v>
      </c>
      <c r="G126" s="111" t="s">
        <v>4</v>
      </c>
      <c r="H126" s="111" t="s">
        <v>34</v>
      </c>
      <c r="I126" s="111" t="s">
        <v>6</v>
      </c>
      <c r="J126" s="111" t="s">
        <v>48</v>
      </c>
      <c r="K126" s="111" t="s">
        <v>28</v>
      </c>
      <c r="L126" s="111" t="s">
        <v>29</v>
      </c>
      <c r="M126" s="111" t="s">
        <v>30</v>
      </c>
      <c r="N126" s="111" t="s">
        <v>31</v>
      </c>
      <c r="O126" s="111" t="s">
        <v>5</v>
      </c>
    </row>
    <row r="127" spans="1:15" ht="70.5">
      <c r="A127" s="115"/>
      <c r="B127" s="121" t="s">
        <v>11</v>
      </c>
      <c r="C127" s="117"/>
      <c r="D127" s="118">
        <f aca="true" t="shared" si="18" ref="D127:O127">D116+D125</f>
        <v>57.19</v>
      </c>
      <c r="E127" s="118">
        <f t="shared" si="18"/>
        <v>42.48</v>
      </c>
      <c r="F127" s="118">
        <f t="shared" si="18"/>
        <v>211.72000000000003</v>
      </c>
      <c r="G127" s="118">
        <f t="shared" si="18"/>
        <v>1463.6000000000001</v>
      </c>
      <c r="H127" s="118">
        <f t="shared" si="18"/>
        <v>0.853</v>
      </c>
      <c r="I127" s="118">
        <f t="shared" si="18"/>
        <v>63.97</v>
      </c>
      <c r="J127" s="118">
        <f t="shared" si="18"/>
        <v>8.600000000000001</v>
      </c>
      <c r="K127" s="118">
        <f t="shared" si="18"/>
        <v>0.43</v>
      </c>
      <c r="L127" s="118">
        <f t="shared" si="18"/>
        <v>804.07</v>
      </c>
      <c r="M127" s="118">
        <f t="shared" si="18"/>
        <v>1112.47</v>
      </c>
      <c r="N127" s="118">
        <f t="shared" si="18"/>
        <v>271.79</v>
      </c>
      <c r="O127" s="118">
        <f t="shared" si="18"/>
        <v>19.35</v>
      </c>
    </row>
    <row r="128" spans="1:15" ht="139.5">
      <c r="A128" s="115"/>
      <c r="B128" s="121" t="s">
        <v>136</v>
      </c>
      <c r="C128" s="117"/>
      <c r="D128" s="118">
        <v>54</v>
      </c>
      <c r="E128" s="118">
        <v>55</v>
      </c>
      <c r="F128" s="118">
        <v>230</v>
      </c>
      <c r="G128" s="118">
        <v>1628</v>
      </c>
      <c r="H128" s="118">
        <v>0.84</v>
      </c>
      <c r="I128" s="118">
        <v>42</v>
      </c>
      <c r="J128" s="118">
        <v>7</v>
      </c>
      <c r="K128" s="118">
        <v>0.54</v>
      </c>
      <c r="L128" s="118">
        <v>720</v>
      </c>
      <c r="M128" s="118">
        <v>1080</v>
      </c>
      <c r="N128" s="118">
        <v>180</v>
      </c>
      <c r="O128" s="118">
        <v>10.2</v>
      </c>
    </row>
    <row r="129" spans="1:15" ht="139.5">
      <c r="A129" s="112"/>
      <c r="B129" s="122" t="s">
        <v>12</v>
      </c>
      <c r="C129" s="111"/>
      <c r="D129" s="118">
        <f aca="true" t="shared" si="19" ref="D129:O129">D127*100/D128</f>
        <v>105.9074074074074</v>
      </c>
      <c r="E129" s="118">
        <f t="shared" si="19"/>
        <v>77.23636363636363</v>
      </c>
      <c r="F129" s="118">
        <f t="shared" si="19"/>
        <v>92.05217391304349</v>
      </c>
      <c r="G129" s="118">
        <f t="shared" si="19"/>
        <v>89.9017199017199</v>
      </c>
      <c r="H129" s="118">
        <f t="shared" si="19"/>
        <v>101.54761904761905</v>
      </c>
      <c r="I129" s="118">
        <f t="shared" si="19"/>
        <v>152.3095238095238</v>
      </c>
      <c r="J129" s="118">
        <f t="shared" si="19"/>
        <v>122.85714285714288</v>
      </c>
      <c r="K129" s="118">
        <f t="shared" si="19"/>
        <v>79.62962962962962</v>
      </c>
      <c r="L129" s="118">
        <f t="shared" si="19"/>
        <v>111.6763888888889</v>
      </c>
      <c r="M129" s="118">
        <f t="shared" si="19"/>
        <v>103.00648148148149</v>
      </c>
      <c r="N129" s="118">
        <f t="shared" si="19"/>
        <v>150.99444444444447</v>
      </c>
      <c r="O129" s="118">
        <f t="shared" si="19"/>
        <v>189.70588235294122</v>
      </c>
    </row>
    <row r="130" spans="1:15" ht="70.5">
      <c r="A130" s="149" t="s">
        <v>176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ht="70.5">
      <c r="A131" s="149" t="s">
        <v>17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ht="70.5">
      <c r="A132" s="151" t="s">
        <v>37</v>
      </c>
      <c r="B132" s="149" t="s">
        <v>22</v>
      </c>
      <c r="C132" s="152" t="s">
        <v>23</v>
      </c>
      <c r="D132" s="149" t="s">
        <v>24</v>
      </c>
      <c r="E132" s="149"/>
      <c r="F132" s="149"/>
      <c r="G132" s="149" t="s">
        <v>25</v>
      </c>
      <c r="H132" s="149" t="s">
        <v>26</v>
      </c>
      <c r="I132" s="149"/>
      <c r="J132" s="149"/>
      <c r="K132" s="149"/>
      <c r="L132" s="149" t="s">
        <v>27</v>
      </c>
      <c r="M132" s="149"/>
      <c r="N132" s="149"/>
      <c r="O132" s="149"/>
    </row>
    <row r="133" spans="1:15" ht="70.5">
      <c r="A133" s="151"/>
      <c r="B133" s="149"/>
      <c r="C133" s="152"/>
      <c r="D133" s="111" t="s">
        <v>1</v>
      </c>
      <c r="E133" s="111" t="s">
        <v>2</v>
      </c>
      <c r="F133" s="111" t="s">
        <v>3</v>
      </c>
      <c r="G133" s="149"/>
      <c r="H133" s="111" t="s">
        <v>34</v>
      </c>
      <c r="I133" s="111" t="s">
        <v>6</v>
      </c>
      <c r="J133" s="111" t="s">
        <v>48</v>
      </c>
      <c r="K133" s="111" t="s">
        <v>28</v>
      </c>
      <c r="L133" s="111" t="s">
        <v>29</v>
      </c>
      <c r="M133" s="111" t="s">
        <v>30</v>
      </c>
      <c r="N133" s="111" t="s">
        <v>31</v>
      </c>
      <c r="O133" s="111" t="s">
        <v>5</v>
      </c>
    </row>
    <row r="134" spans="1:15" ht="70.5">
      <c r="A134" s="112">
        <v>1</v>
      </c>
      <c r="B134" s="113">
        <v>2</v>
      </c>
      <c r="C134" s="114">
        <v>3</v>
      </c>
      <c r="D134" s="113">
        <v>4</v>
      </c>
      <c r="E134" s="113">
        <v>5</v>
      </c>
      <c r="F134" s="113">
        <v>6</v>
      </c>
      <c r="G134" s="113">
        <v>7</v>
      </c>
      <c r="H134" s="113">
        <v>8</v>
      </c>
      <c r="I134" s="113">
        <v>9</v>
      </c>
      <c r="J134" s="113">
        <v>10</v>
      </c>
      <c r="K134" s="113">
        <v>11</v>
      </c>
      <c r="L134" s="113">
        <v>12</v>
      </c>
      <c r="M134" s="113">
        <v>13</v>
      </c>
      <c r="N134" s="113">
        <v>14</v>
      </c>
      <c r="O134" s="113">
        <v>15</v>
      </c>
    </row>
    <row r="135" spans="1:15" ht="70.5">
      <c r="A135" s="149" t="s">
        <v>7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ht="141">
      <c r="A136" s="115">
        <v>26.43</v>
      </c>
      <c r="B136" s="116" t="s">
        <v>142</v>
      </c>
      <c r="C136" s="117" t="s">
        <v>32</v>
      </c>
      <c r="D136" s="118">
        <v>6.25</v>
      </c>
      <c r="E136" s="118">
        <v>8.28</v>
      </c>
      <c r="F136" s="118">
        <v>34.83</v>
      </c>
      <c r="G136" s="118">
        <v>245.33</v>
      </c>
      <c r="H136" s="118">
        <v>0.07</v>
      </c>
      <c r="I136" s="118">
        <v>1.91</v>
      </c>
      <c r="J136" s="118">
        <v>0.16</v>
      </c>
      <c r="K136" s="118">
        <v>0.07</v>
      </c>
      <c r="L136" s="118">
        <v>178.4</v>
      </c>
      <c r="M136" s="118">
        <v>178</v>
      </c>
      <c r="N136" s="118">
        <v>35.56</v>
      </c>
      <c r="O136" s="118">
        <v>0.43</v>
      </c>
    </row>
    <row r="137" spans="1:15" ht="141">
      <c r="A137" s="115">
        <v>2</v>
      </c>
      <c r="B137" s="116" t="s">
        <v>98</v>
      </c>
      <c r="C137" s="115">
        <v>200</v>
      </c>
      <c r="D137" s="115">
        <v>5.53</v>
      </c>
      <c r="E137" s="115">
        <v>6.06</v>
      </c>
      <c r="F137" s="115">
        <v>26.62</v>
      </c>
      <c r="G137" s="115">
        <v>182</v>
      </c>
      <c r="H137" s="115">
        <v>0.07</v>
      </c>
      <c r="I137" s="119">
        <v>2.34</v>
      </c>
      <c r="J137" s="119">
        <v>0.01</v>
      </c>
      <c r="K137" s="115">
        <v>0.05</v>
      </c>
      <c r="L137" s="115">
        <v>219.1</v>
      </c>
      <c r="M137" s="115">
        <v>175.1</v>
      </c>
      <c r="N137" s="115">
        <v>33.7</v>
      </c>
      <c r="O137" s="115">
        <v>0.6</v>
      </c>
    </row>
    <row r="138" spans="1:15" ht="70.5">
      <c r="A138" s="115">
        <v>70</v>
      </c>
      <c r="B138" s="116" t="s">
        <v>91</v>
      </c>
      <c r="C138" s="115">
        <v>19</v>
      </c>
      <c r="D138" s="115">
        <v>3.89</v>
      </c>
      <c r="E138" s="115">
        <v>4.37</v>
      </c>
      <c r="F138" s="115">
        <v>0.48</v>
      </c>
      <c r="G138" s="115">
        <v>57</v>
      </c>
      <c r="H138" s="115">
        <v>0</v>
      </c>
      <c r="I138" s="119">
        <v>0.11</v>
      </c>
      <c r="J138" s="119">
        <v>0</v>
      </c>
      <c r="K138" s="115">
        <v>0.29</v>
      </c>
      <c r="L138" s="115">
        <v>133</v>
      </c>
      <c r="M138" s="115">
        <v>133</v>
      </c>
      <c r="N138" s="115">
        <v>6.27</v>
      </c>
      <c r="O138" s="115">
        <v>0.16</v>
      </c>
    </row>
    <row r="139" spans="1:15" ht="70.5">
      <c r="A139" s="115" t="s">
        <v>38</v>
      </c>
      <c r="B139" s="116" t="s">
        <v>9</v>
      </c>
      <c r="C139" s="115">
        <v>40</v>
      </c>
      <c r="D139" s="115">
        <v>1.96</v>
      </c>
      <c r="E139" s="115">
        <v>0.4</v>
      </c>
      <c r="F139" s="115">
        <v>17.92</v>
      </c>
      <c r="G139" s="115">
        <v>80</v>
      </c>
      <c r="H139" s="115">
        <v>0.04</v>
      </c>
      <c r="I139" s="115">
        <v>0</v>
      </c>
      <c r="J139" s="115">
        <v>0</v>
      </c>
      <c r="K139" s="115">
        <v>0</v>
      </c>
      <c r="L139" s="115">
        <v>7.2</v>
      </c>
      <c r="M139" s="115">
        <v>36.8</v>
      </c>
      <c r="N139" s="115">
        <v>8</v>
      </c>
      <c r="O139" s="115">
        <v>1.16</v>
      </c>
    </row>
    <row r="140" spans="1:15" ht="70.5">
      <c r="A140" s="115" t="s">
        <v>38</v>
      </c>
      <c r="B140" s="116" t="s">
        <v>96</v>
      </c>
      <c r="C140" s="115">
        <v>40</v>
      </c>
      <c r="D140" s="115">
        <v>3.2</v>
      </c>
      <c r="E140" s="115">
        <v>0.06</v>
      </c>
      <c r="F140" s="115">
        <v>16.04</v>
      </c>
      <c r="G140" s="115">
        <v>83.2</v>
      </c>
      <c r="H140" s="115">
        <v>0.1</v>
      </c>
      <c r="I140" s="115">
        <v>0</v>
      </c>
      <c r="J140" s="115">
        <v>0.92</v>
      </c>
      <c r="K140" s="115">
        <v>0</v>
      </c>
      <c r="L140" s="115">
        <v>13.2</v>
      </c>
      <c r="M140" s="115">
        <v>93.6</v>
      </c>
      <c r="N140" s="115">
        <v>26.4</v>
      </c>
      <c r="O140" s="115">
        <v>1.76</v>
      </c>
    </row>
    <row r="141" spans="1:15" ht="141">
      <c r="A141" s="115" t="s">
        <v>38</v>
      </c>
      <c r="B141" s="116" t="s">
        <v>107</v>
      </c>
      <c r="C141" s="115">
        <v>140</v>
      </c>
      <c r="D141" s="115">
        <v>0.64</v>
      </c>
      <c r="E141" s="115">
        <v>0.64</v>
      </c>
      <c r="F141" s="115">
        <v>15.68</v>
      </c>
      <c r="G141" s="115">
        <v>75.2</v>
      </c>
      <c r="H141" s="115">
        <v>0.053</v>
      </c>
      <c r="I141" s="115">
        <v>16</v>
      </c>
      <c r="J141" s="115">
        <v>0.32</v>
      </c>
      <c r="K141" s="115">
        <v>0</v>
      </c>
      <c r="L141" s="115">
        <v>25.6</v>
      </c>
      <c r="M141" s="115">
        <v>17.66</v>
      </c>
      <c r="N141" s="115">
        <v>14.4</v>
      </c>
      <c r="O141" s="115">
        <v>3.52</v>
      </c>
    </row>
    <row r="142" spans="1:15" ht="70.5">
      <c r="A142" s="115"/>
      <c r="B142" s="116" t="s">
        <v>36</v>
      </c>
      <c r="C142" s="120"/>
      <c r="D142" s="118">
        <f aca="true" t="shared" si="20" ref="D142:O142">SUM(D136:D141)</f>
        <v>21.470000000000002</v>
      </c>
      <c r="E142" s="118">
        <f t="shared" si="20"/>
        <v>19.81</v>
      </c>
      <c r="F142" s="118">
        <f t="shared" si="20"/>
        <v>111.57</v>
      </c>
      <c r="G142" s="118">
        <f t="shared" si="20"/>
        <v>722.7300000000001</v>
      </c>
      <c r="H142" s="118">
        <f t="shared" si="20"/>
        <v>0.333</v>
      </c>
      <c r="I142" s="118">
        <f t="shared" si="20"/>
        <v>20.36</v>
      </c>
      <c r="J142" s="118">
        <f t="shared" si="20"/>
        <v>1.4100000000000001</v>
      </c>
      <c r="K142" s="118">
        <f t="shared" si="20"/>
        <v>0.41</v>
      </c>
      <c r="L142" s="118">
        <f t="shared" si="20"/>
        <v>576.5000000000001</v>
      </c>
      <c r="M142" s="118">
        <f t="shared" si="20"/>
        <v>634.16</v>
      </c>
      <c r="N142" s="118">
        <f t="shared" si="20"/>
        <v>124.33000000000001</v>
      </c>
      <c r="O142" s="118">
        <f t="shared" si="20"/>
        <v>7.629999999999999</v>
      </c>
    </row>
    <row r="143" spans="1:15" ht="70.5">
      <c r="A143" s="149" t="s">
        <v>10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ht="70.5">
      <c r="A144" s="115">
        <v>67</v>
      </c>
      <c r="B144" s="116" t="s">
        <v>117</v>
      </c>
      <c r="C144" s="117" t="s">
        <v>42</v>
      </c>
      <c r="D144" s="118">
        <v>17</v>
      </c>
      <c r="E144" s="118">
        <v>8.5</v>
      </c>
      <c r="F144" s="118">
        <v>0</v>
      </c>
      <c r="G144" s="118">
        <v>145</v>
      </c>
      <c r="H144" s="118">
        <v>0.02</v>
      </c>
      <c r="I144" s="118">
        <v>0</v>
      </c>
      <c r="J144" s="118">
        <v>1.1</v>
      </c>
      <c r="K144" s="118">
        <v>0</v>
      </c>
      <c r="L144" s="118">
        <v>80</v>
      </c>
      <c r="M144" s="118">
        <v>270</v>
      </c>
      <c r="N144" s="118">
        <v>40</v>
      </c>
      <c r="O144" s="118">
        <v>1.1</v>
      </c>
    </row>
    <row r="145" spans="1:15" ht="141">
      <c r="A145" s="115">
        <v>28</v>
      </c>
      <c r="B145" s="116" t="s">
        <v>105</v>
      </c>
      <c r="C145" s="117" t="s">
        <v>124</v>
      </c>
      <c r="D145" s="118">
        <v>2.32</v>
      </c>
      <c r="E145" s="118">
        <v>4.11</v>
      </c>
      <c r="F145" s="118">
        <v>20.45</v>
      </c>
      <c r="G145" s="118">
        <v>120</v>
      </c>
      <c r="H145" s="118">
        <v>0.1</v>
      </c>
      <c r="I145" s="118">
        <v>7.78</v>
      </c>
      <c r="J145" s="118">
        <v>0.23</v>
      </c>
      <c r="K145" s="118">
        <v>0</v>
      </c>
      <c r="L145" s="118">
        <v>24.06</v>
      </c>
      <c r="M145" s="118">
        <v>78.9</v>
      </c>
      <c r="N145" s="118">
        <v>26.94</v>
      </c>
      <c r="O145" s="118">
        <v>1.02</v>
      </c>
    </row>
    <row r="146" spans="1:15" ht="70.5">
      <c r="A146" s="115">
        <v>66.61</v>
      </c>
      <c r="B146" s="116" t="s">
        <v>143</v>
      </c>
      <c r="C146" s="120">
        <v>200</v>
      </c>
      <c r="D146" s="118">
        <v>12.71</v>
      </c>
      <c r="E146" s="118">
        <v>17.06</v>
      </c>
      <c r="F146" s="118">
        <v>15.16</v>
      </c>
      <c r="G146" s="118">
        <v>270</v>
      </c>
      <c r="H146" s="118">
        <v>0.1</v>
      </c>
      <c r="I146" s="118">
        <v>8.86</v>
      </c>
      <c r="J146" s="118">
        <v>2.95</v>
      </c>
      <c r="K146" s="118">
        <v>0</v>
      </c>
      <c r="L146" s="118">
        <v>62.74</v>
      </c>
      <c r="M146" s="118">
        <v>170.44</v>
      </c>
      <c r="N146" s="118">
        <v>36.6</v>
      </c>
      <c r="O146" s="46">
        <v>2.34</v>
      </c>
    </row>
    <row r="147" spans="1:15" ht="70.5">
      <c r="A147" s="115">
        <v>17</v>
      </c>
      <c r="B147" s="116" t="s">
        <v>47</v>
      </c>
      <c r="C147" s="120">
        <v>200</v>
      </c>
      <c r="D147" s="118">
        <v>0.95</v>
      </c>
      <c r="E147" s="118">
        <v>0</v>
      </c>
      <c r="F147" s="118">
        <v>37.14</v>
      </c>
      <c r="G147" s="118">
        <v>158</v>
      </c>
      <c r="H147" s="118">
        <v>0.01</v>
      </c>
      <c r="I147" s="118">
        <v>0.86</v>
      </c>
      <c r="J147" s="118">
        <v>0.17</v>
      </c>
      <c r="K147" s="118">
        <v>0.01</v>
      </c>
      <c r="L147" s="118">
        <v>96</v>
      </c>
      <c r="M147" s="118">
        <v>33.11</v>
      </c>
      <c r="N147" s="118">
        <v>12.9</v>
      </c>
      <c r="O147" s="118">
        <v>2.63</v>
      </c>
    </row>
    <row r="148" spans="1:15" ht="70.5">
      <c r="A148" s="115" t="s">
        <v>38</v>
      </c>
      <c r="B148" s="116" t="s">
        <v>35</v>
      </c>
      <c r="C148" s="115">
        <v>85</v>
      </c>
      <c r="D148" s="115">
        <v>6.8</v>
      </c>
      <c r="E148" s="115">
        <v>0.13</v>
      </c>
      <c r="F148" s="115">
        <v>34.09</v>
      </c>
      <c r="G148" s="115">
        <v>176.8</v>
      </c>
      <c r="H148" s="115">
        <v>0.23</v>
      </c>
      <c r="I148" s="115">
        <v>0</v>
      </c>
      <c r="J148" s="115">
        <v>1.89</v>
      </c>
      <c r="K148" s="115">
        <v>0</v>
      </c>
      <c r="L148" s="115">
        <v>28.05</v>
      </c>
      <c r="M148" s="115">
        <v>198.9</v>
      </c>
      <c r="N148" s="115">
        <v>56.1</v>
      </c>
      <c r="O148" s="115">
        <v>3.74</v>
      </c>
    </row>
    <row r="149" spans="1:15" ht="70.5">
      <c r="A149" s="115" t="s">
        <v>38</v>
      </c>
      <c r="B149" s="116" t="s">
        <v>9</v>
      </c>
      <c r="C149" s="115">
        <v>40</v>
      </c>
      <c r="D149" s="115">
        <v>1.96</v>
      </c>
      <c r="E149" s="115">
        <v>0.4</v>
      </c>
      <c r="F149" s="115">
        <v>17.92</v>
      </c>
      <c r="G149" s="115">
        <v>80</v>
      </c>
      <c r="H149" s="115">
        <v>0.04</v>
      </c>
      <c r="I149" s="115">
        <v>0</v>
      </c>
      <c r="J149" s="115">
        <v>0</v>
      </c>
      <c r="K149" s="115">
        <v>0</v>
      </c>
      <c r="L149" s="115">
        <v>7.2</v>
      </c>
      <c r="M149" s="115">
        <v>36.8</v>
      </c>
      <c r="N149" s="115">
        <v>8</v>
      </c>
      <c r="O149" s="115">
        <v>1.16</v>
      </c>
    </row>
    <row r="150" spans="1:15" ht="70.5">
      <c r="A150" s="115"/>
      <c r="B150" s="116" t="s">
        <v>36</v>
      </c>
      <c r="C150" s="117"/>
      <c r="D150" s="118">
        <f>SUM(D144:D149)</f>
        <v>41.74</v>
      </c>
      <c r="E150" s="118">
        <f>SUM(E144:E149)</f>
        <v>30.199999999999996</v>
      </c>
      <c r="F150" s="118">
        <f>SUM(F144:F149)</f>
        <v>124.76</v>
      </c>
      <c r="G150" s="118">
        <f>SUM(G144:G149)</f>
        <v>949.8</v>
      </c>
      <c r="H150" s="118">
        <f>SUM(H144:H149)</f>
        <v>0.5000000000000001</v>
      </c>
      <c r="I150" s="118">
        <f>SUM(I144:I149)</f>
        <v>17.5</v>
      </c>
      <c r="J150" s="118">
        <f>SUM(J144:J149)</f>
        <v>6.34</v>
      </c>
      <c r="K150" s="118">
        <f>SUM(K144:K149)</f>
        <v>0.01</v>
      </c>
      <c r="L150" s="118">
        <f>SUM(L144:L149)</f>
        <v>298.05</v>
      </c>
      <c r="M150" s="118">
        <f>SUM(M144:M149)</f>
        <v>788.1499999999999</v>
      </c>
      <c r="N150" s="118">
        <f>SUM(N144:N149)</f>
        <v>180.54</v>
      </c>
      <c r="O150" s="118">
        <f>SUM(O144:O149)</f>
        <v>11.99</v>
      </c>
    </row>
    <row r="151" spans="1:15" ht="70.5">
      <c r="A151" s="115"/>
      <c r="B151" s="116"/>
      <c r="C151" s="117"/>
      <c r="D151" s="111" t="s">
        <v>1</v>
      </c>
      <c r="E151" s="111" t="s">
        <v>2</v>
      </c>
      <c r="F151" s="111" t="s">
        <v>3</v>
      </c>
      <c r="G151" s="111" t="s">
        <v>4</v>
      </c>
      <c r="H151" s="111" t="s">
        <v>34</v>
      </c>
      <c r="I151" s="111" t="s">
        <v>6</v>
      </c>
      <c r="J151" s="111" t="s">
        <v>48</v>
      </c>
      <c r="K151" s="111" t="s">
        <v>28</v>
      </c>
      <c r="L151" s="111" t="s">
        <v>29</v>
      </c>
      <c r="M151" s="111" t="s">
        <v>30</v>
      </c>
      <c r="N151" s="111" t="s">
        <v>31</v>
      </c>
      <c r="O151" s="111" t="s">
        <v>5</v>
      </c>
    </row>
    <row r="152" spans="1:15" ht="70.5">
      <c r="A152" s="115"/>
      <c r="B152" s="121" t="s">
        <v>11</v>
      </c>
      <c r="C152" s="117"/>
      <c r="D152" s="118">
        <f>SUM(D142+D150)</f>
        <v>63.21000000000001</v>
      </c>
      <c r="E152" s="118">
        <f>SUM(E142+E150)</f>
        <v>50.00999999999999</v>
      </c>
      <c r="F152" s="118">
        <f>SUM(F142+F150)</f>
        <v>236.32999999999998</v>
      </c>
      <c r="G152" s="118">
        <f>SUM(G142+G150)</f>
        <v>1672.5300000000002</v>
      </c>
      <c r="H152" s="118">
        <f>SUM(H142+H150)</f>
        <v>0.8330000000000002</v>
      </c>
      <c r="I152" s="118">
        <f>SUM(I142+I150)</f>
        <v>37.86</v>
      </c>
      <c r="J152" s="118">
        <f>SUM(J142+J150)</f>
        <v>7.75</v>
      </c>
      <c r="K152" s="118">
        <f>SUM(K142+K150)</f>
        <v>0.42</v>
      </c>
      <c r="L152" s="118">
        <f>SUM(L142+L150)</f>
        <v>874.5500000000002</v>
      </c>
      <c r="M152" s="118">
        <f>SUM(M142+M150)</f>
        <v>1422.31</v>
      </c>
      <c r="N152" s="118">
        <f>SUM(N142+N150)</f>
        <v>304.87</v>
      </c>
      <c r="O152" s="118">
        <f>SUM(O142+O150)</f>
        <v>19.619999999999997</v>
      </c>
    </row>
    <row r="153" spans="1:15" ht="139.5">
      <c r="A153" s="115"/>
      <c r="B153" s="121" t="s">
        <v>136</v>
      </c>
      <c r="C153" s="117"/>
      <c r="D153" s="118">
        <v>54</v>
      </c>
      <c r="E153" s="118">
        <v>55</v>
      </c>
      <c r="F153" s="118">
        <v>230</v>
      </c>
      <c r="G153" s="118">
        <v>1628</v>
      </c>
      <c r="H153" s="118">
        <v>0.84</v>
      </c>
      <c r="I153" s="118">
        <v>42</v>
      </c>
      <c r="J153" s="118">
        <v>7</v>
      </c>
      <c r="K153" s="118">
        <v>0.54</v>
      </c>
      <c r="L153" s="118">
        <v>720</v>
      </c>
      <c r="M153" s="118">
        <v>1080</v>
      </c>
      <c r="N153" s="118">
        <v>180</v>
      </c>
      <c r="O153" s="118">
        <v>10.2</v>
      </c>
    </row>
    <row r="154" spans="1:15" ht="139.5">
      <c r="A154" s="112"/>
      <c r="B154" s="122" t="s">
        <v>12</v>
      </c>
      <c r="C154" s="111"/>
      <c r="D154" s="118">
        <f aca="true" t="shared" si="21" ref="D154:O154">D152*100/D153</f>
        <v>117.05555555555557</v>
      </c>
      <c r="E154" s="118">
        <f t="shared" si="21"/>
        <v>90.92727272727271</v>
      </c>
      <c r="F154" s="118">
        <f t="shared" si="21"/>
        <v>102.75217391304348</v>
      </c>
      <c r="G154" s="118">
        <f t="shared" si="21"/>
        <v>102.735257985258</v>
      </c>
      <c r="H154" s="118">
        <f t="shared" si="21"/>
        <v>99.16666666666669</v>
      </c>
      <c r="I154" s="118">
        <f t="shared" si="21"/>
        <v>90.14285714285714</v>
      </c>
      <c r="J154" s="118">
        <f t="shared" si="21"/>
        <v>110.71428571428571</v>
      </c>
      <c r="K154" s="118">
        <f t="shared" si="21"/>
        <v>77.77777777777777</v>
      </c>
      <c r="L154" s="118">
        <f t="shared" si="21"/>
        <v>121.4652777777778</v>
      </c>
      <c r="M154" s="118">
        <f t="shared" si="21"/>
        <v>131.69537037037037</v>
      </c>
      <c r="N154" s="118">
        <f t="shared" si="21"/>
        <v>169.37222222222223</v>
      </c>
      <c r="O154" s="118">
        <f t="shared" si="21"/>
        <v>192.35294117647058</v>
      </c>
    </row>
    <row r="155" spans="1:15" ht="70.5">
      <c r="A155" s="149" t="s">
        <v>176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ht="70.5">
      <c r="A156" s="149" t="s">
        <v>18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20" customFormat="1" ht="70.5">
      <c r="A157" s="151" t="s">
        <v>37</v>
      </c>
      <c r="B157" s="149" t="s">
        <v>22</v>
      </c>
      <c r="C157" s="152" t="s">
        <v>23</v>
      </c>
      <c r="D157" s="149" t="s">
        <v>24</v>
      </c>
      <c r="E157" s="149"/>
      <c r="F157" s="149"/>
      <c r="G157" s="149" t="s">
        <v>25</v>
      </c>
      <c r="H157" s="149" t="s">
        <v>26</v>
      </c>
      <c r="I157" s="149"/>
      <c r="J157" s="149"/>
      <c r="K157" s="149"/>
      <c r="L157" s="149" t="s">
        <v>27</v>
      </c>
      <c r="M157" s="149"/>
      <c r="N157" s="149"/>
      <c r="O157" s="149"/>
    </row>
    <row r="158" spans="1:15" ht="70.5">
      <c r="A158" s="151"/>
      <c r="B158" s="149"/>
      <c r="C158" s="152"/>
      <c r="D158" s="111" t="s">
        <v>1</v>
      </c>
      <c r="E158" s="111" t="s">
        <v>2</v>
      </c>
      <c r="F158" s="111" t="s">
        <v>3</v>
      </c>
      <c r="G158" s="149"/>
      <c r="H158" s="111" t="s">
        <v>34</v>
      </c>
      <c r="I158" s="111" t="s">
        <v>6</v>
      </c>
      <c r="J158" s="111" t="s">
        <v>48</v>
      </c>
      <c r="K158" s="111" t="s">
        <v>28</v>
      </c>
      <c r="L158" s="111" t="s">
        <v>29</v>
      </c>
      <c r="M158" s="111" t="s">
        <v>30</v>
      </c>
      <c r="N158" s="111" t="s">
        <v>31</v>
      </c>
      <c r="O158" s="111" t="s">
        <v>5</v>
      </c>
    </row>
    <row r="159" spans="1:15" ht="70.5">
      <c r="A159" s="112">
        <v>1</v>
      </c>
      <c r="B159" s="113">
        <v>2</v>
      </c>
      <c r="C159" s="114">
        <v>3</v>
      </c>
      <c r="D159" s="113">
        <v>4</v>
      </c>
      <c r="E159" s="113">
        <v>5</v>
      </c>
      <c r="F159" s="113">
        <v>6</v>
      </c>
      <c r="G159" s="113">
        <v>7</v>
      </c>
      <c r="H159" s="113">
        <v>8</v>
      </c>
      <c r="I159" s="113">
        <v>9</v>
      </c>
      <c r="J159" s="113">
        <v>10</v>
      </c>
      <c r="K159" s="113">
        <v>11</v>
      </c>
      <c r="L159" s="113">
        <v>12</v>
      </c>
      <c r="M159" s="113">
        <v>13</v>
      </c>
      <c r="N159" s="113">
        <v>14</v>
      </c>
      <c r="O159" s="113">
        <v>15</v>
      </c>
    </row>
    <row r="160" spans="1:15" ht="70.5">
      <c r="A160" s="149" t="s">
        <v>7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ht="70.5">
      <c r="A161" s="115">
        <v>65</v>
      </c>
      <c r="B161" s="116" t="s">
        <v>115</v>
      </c>
      <c r="C161" s="115">
        <v>150</v>
      </c>
      <c r="D161" s="115">
        <v>3.76</v>
      </c>
      <c r="E161" s="115">
        <v>5.58</v>
      </c>
      <c r="F161" s="115">
        <v>17.42</v>
      </c>
      <c r="G161" s="115">
        <v>165</v>
      </c>
      <c r="H161" s="115">
        <v>0.16</v>
      </c>
      <c r="I161" s="115">
        <v>21.69</v>
      </c>
      <c r="J161" s="115">
        <v>0.17</v>
      </c>
      <c r="K161" s="115">
        <v>0.03</v>
      </c>
      <c r="L161" s="115">
        <v>46.71</v>
      </c>
      <c r="M161" s="115">
        <v>105.02</v>
      </c>
      <c r="N161" s="115">
        <v>33.5</v>
      </c>
      <c r="O161" s="115">
        <v>1.2</v>
      </c>
    </row>
    <row r="162" spans="1:15" ht="70.5">
      <c r="A162" s="115">
        <v>12</v>
      </c>
      <c r="B162" s="116" t="s">
        <v>102</v>
      </c>
      <c r="C162" s="117" t="s">
        <v>33</v>
      </c>
      <c r="D162" s="118">
        <v>14.32</v>
      </c>
      <c r="E162" s="118">
        <v>17.26</v>
      </c>
      <c r="F162" s="118">
        <v>14.4</v>
      </c>
      <c r="G162" s="118">
        <v>270</v>
      </c>
      <c r="H162" s="118">
        <v>0.08</v>
      </c>
      <c r="I162" s="118">
        <v>3.62</v>
      </c>
      <c r="J162" s="118">
        <v>5.38</v>
      </c>
      <c r="K162" s="118">
        <v>0</v>
      </c>
      <c r="L162" s="118">
        <v>18.02</v>
      </c>
      <c r="M162" s="118">
        <v>146.76</v>
      </c>
      <c r="N162" s="118">
        <v>27.36</v>
      </c>
      <c r="O162" s="46">
        <v>1.26</v>
      </c>
    </row>
    <row r="163" spans="1:15" ht="70.5">
      <c r="A163" s="115">
        <v>15</v>
      </c>
      <c r="B163" s="116" t="s">
        <v>89</v>
      </c>
      <c r="C163" s="117" t="s">
        <v>140</v>
      </c>
      <c r="D163" s="118">
        <v>0.49</v>
      </c>
      <c r="E163" s="118">
        <v>6.15</v>
      </c>
      <c r="F163" s="118">
        <v>2.1</v>
      </c>
      <c r="G163" s="118">
        <v>65.63</v>
      </c>
      <c r="H163" s="118">
        <v>0</v>
      </c>
      <c r="I163" s="118">
        <v>0.79</v>
      </c>
      <c r="J163" s="118">
        <v>0.14</v>
      </c>
      <c r="K163" s="118">
        <v>0</v>
      </c>
      <c r="L163" s="118">
        <v>13.84</v>
      </c>
      <c r="M163" s="118">
        <v>13.2</v>
      </c>
      <c r="N163" s="118">
        <v>4.28</v>
      </c>
      <c r="O163" s="118">
        <v>0.15</v>
      </c>
    </row>
    <row r="164" spans="1:15" ht="70.5">
      <c r="A164" s="115">
        <v>57</v>
      </c>
      <c r="B164" s="116" t="s">
        <v>8</v>
      </c>
      <c r="C164" s="115">
        <v>200</v>
      </c>
      <c r="D164" s="115">
        <v>0.1</v>
      </c>
      <c r="E164" s="115">
        <v>0.03</v>
      </c>
      <c r="F164" s="115">
        <v>17.99</v>
      </c>
      <c r="G164" s="115">
        <v>73</v>
      </c>
      <c r="H164" s="115">
        <v>0</v>
      </c>
      <c r="I164" s="119">
        <v>0</v>
      </c>
      <c r="J164" s="119">
        <v>0</v>
      </c>
      <c r="K164" s="115">
        <v>0</v>
      </c>
      <c r="L164" s="115">
        <v>3.01</v>
      </c>
      <c r="M164" s="115">
        <v>4.12</v>
      </c>
      <c r="N164" s="115">
        <v>2.2</v>
      </c>
      <c r="O164" s="115">
        <v>0.46</v>
      </c>
    </row>
    <row r="165" spans="1:15" ht="70.5">
      <c r="A165" s="115">
        <v>3</v>
      </c>
      <c r="B165" s="116" t="s">
        <v>90</v>
      </c>
      <c r="C165" s="115">
        <v>6</v>
      </c>
      <c r="D165" s="115">
        <v>0.05</v>
      </c>
      <c r="E165" s="115">
        <v>4.29</v>
      </c>
      <c r="F165" s="115">
        <v>0.07</v>
      </c>
      <c r="G165" s="115">
        <v>38.82</v>
      </c>
      <c r="H165" s="115">
        <v>0</v>
      </c>
      <c r="I165" s="119">
        <v>0</v>
      </c>
      <c r="J165" s="119">
        <v>0.06</v>
      </c>
      <c r="K165" s="115">
        <v>0.02</v>
      </c>
      <c r="L165" s="115">
        <v>1.44</v>
      </c>
      <c r="M165" s="115">
        <v>1.8</v>
      </c>
      <c r="N165" s="115">
        <v>0</v>
      </c>
      <c r="O165" s="115">
        <v>0</v>
      </c>
    </row>
    <row r="166" spans="1:15" ht="70.5">
      <c r="A166" s="115" t="s">
        <v>38</v>
      </c>
      <c r="B166" s="116" t="s">
        <v>9</v>
      </c>
      <c r="C166" s="115">
        <v>40</v>
      </c>
      <c r="D166" s="115">
        <v>1.96</v>
      </c>
      <c r="E166" s="115">
        <v>0.4</v>
      </c>
      <c r="F166" s="115">
        <v>17.92</v>
      </c>
      <c r="G166" s="115">
        <v>80</v>
      </c>
      <c r="H166" s="115">
        <v>0.04</v>
      </c>
      <c r="I166" s="115">
        <v>0</v>
      </c>
      <c r="J166" s="115">
        <v>0</v>
      </c>
      <c r="K166" s="115">
        <v>0</v>
      </c>
      <c r="L166" s="115">
        <v>7.2</v>
      </c>
      <c r="M166" s="115">
        <v>36.8</v>
      </c>
      <c r="N166" s="115">
        <v>8</v>
      </c>
      <c r="O166" s="115">
        <v>1.16</v>
      </c>
    </row>
    <row r="167" spans="1:15" ht="70.5">
      <c r="A167" s="115" t="s">
        <v>38</v>
      </c>
      <c r="B167" s="116" t="s">
        <v>96</v>
      </c>
      <c r="C167" s="115">
        <v>40</v>
      </c>
      <c r="D167" s="115">
        <v>3.2</v>
      </c>
      <c r="E167" s="115">
        <v>0.06</v>
      </c>
      <c r="F167" s="115">
        <v>16.04</v>
      </c>
      <c r="G167" s="115">
        <v>83.2</v>
      </c>
      <c r="H167" s="115">
        <v>0.1</v>
      </c>
      <c r="I167" s="115">
        <v>0</v>
      </c>
      <c r="J167" s="115">
        <v>0.92</v>
      </c>
      <c r="K167" s="115">
        <v>0</v>
      </c>
      <c r="L167" s="115">
        <v>13.2</v>
      </c>
      <c r="M167" s="115">
        <v>93.6</v>
      </c>
      <c r="N167" s="115">
        <v>26.4</v>
      </c>
      <c r="O167" s="115">
        <v>1.76</v>
      </c>
    </row>
    <row r="168" spans="1:15" ht="70.5">
      <c r="A168" s="115"/>
      <c r="B168" s="116" t="s">
        <v>36</v>
      </c>
      <c r="C168" s="115"/>
      <c r="D168" s="118">
        <f aca="true" t="shared" si="22" ref="D168:O168">SUM(D161:D167)</f>
        <v>23.88</v>
      </c>
      <c r="E168" s="118">
        <f t="shared" si="22"/>
        <v>33.77</v>
      </c>
      <c r="F168" s="118">
        <f t="shared" si="22"/>
        <v>85.94</v>
      </c>
      <c r="G168" s="118">
        <f t="shared" si="22"/>
        <v>775.6500000000001</v>
      </c>
      <c r="H168" s="118">
        <f t="shared" si="22"/>
        <v>0.38</v>
      </c>
      <c r="I168" s="118">
        <f t="shared" si="22"/>
        <v>26.1</v>
      </c>
      <c r="J168" s="118">
        <f t="shared" si="22"/>
        <v>6.669999999999999</v>
      </c>
      <c r="K168" s="118">
        <f t="shared" si="22"/>
        <v>0.05</v>
      </c>
      <c r="L168" s="118">
        <f t="shared" si="22"/>
        <v>103.42000000000002</v>
      </c>
      <c r="M168" s="118">
        <f t="shared" si="22"/>
        <v>401.29999999999995</v>
      </c>
      <c r="N168" s="118">
        <f t="shared" si="22"/>
        <v>101.74000000000001</v>
      </c>
      <c r="O168" s="118">
        <f t="shared" si="22"/>
        <v>5.989999999999999</v>
      </c>
    </row>
    <row r="169" spans="1:15" ht="70.5">
      <c r="A169" s="149" t="s">
        <v>10</v>
      </c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ht="70.5">
      <c r="A170" s="115">
        <v>54</v>
      </c>
      <c r="B170" s="116" t="s">
        <v>163</v>
      </c>
      <c r="C170" s="117" t="s">
        <v>65</v>
      </c>
      <c r="D170" s="118">
        <v>5.63</v>
      </c>
      <c r="E170" s="118">
        <v>9.7</v>
      </c>
      <c r="F170" s="118">
        <v>1.1</v>
      </c>
      <c r="G170" s="118">
        <v>137</v>
      </c>
      <c r="H170" s="118">
        <v>0.05</v>
      </c>
      <c r="I170" s="118">
        <v>1.92</v>
      </c>
      <c r="J170" s="118">
        <v>2.46</v>
      </c>
      <c r="K170" s="118">
        <v>0</v>
      </c>
      <c r="L170" s="118">
        <v>43.5</v>
      </c>
      <c r="M170" s="118">
        <v>107.9</v>
      </c>
      <c r="N170" s="118">
        <v>84.4</v>
      </c>
      <c r="O170" s="118">
        <v>8.44</v>
      </c>
    </row>
    <row r="171" spans="1:15" ht="141">
      <c r="A171" s="115">
        <v>33</v>
      </c>
      <c r="B171" s="116" t="s">
        <v>126</v>
      </c>
      <c r="C171" s="117" t="s">
        <v>124</v>
      </c>
      <c r="D171" s="118">
        <v>1.91</v>
      </c>
      <c r="E171" s="118">
        <v>3.97</v>
      </c>
      <c r="F171" s="118">
        <v>8.14</v>
      </c>
      <c r="G171" s="118">
        <v>85</v>
      </c>
      <c r="H171" s="118">
        <v>0.05</v>
      </c>
      <c r="I171" s="118">
        <v>18.65</v>
      </c>
      <c r="J171" s="118">
        <v>0.2</v>
      </c>
      <c r="K171" s="118">
        <v>0</v>
      </c>
      <c r="L171" s="118">
        <v>39.42</v>
      </c>
      <c r="M171" s="118">
        <v>51.56</v>
      </c>
      <c r="N171" s="118">
        <v>22.63</v>
      </c>
      <c r="O171" s="118">
        <v>0.81</v>
      </c>
    </row>
    <row r="172" spans="1:15" ht="141">
      <c r="A172" s="115">
        <v>23</v>
      </c>
      <c r="B172" s="116" t="s">
        <v>50</v>
      </c>
      <c r="C172" s="117" t="s">
        <v>33</v>
      </c>
      <c r="D172" s="118">
        <v>16.75</v>
      </c>
      <c r="E172" s="118">
        <v>7.98</v>
      </c>
      <c r="F172" s="118">
        <v>68.2</v>
      </c>
      <c r="G172" s="118">
        <v>196.8</v>
      </c>
      <c r="H172" s="118">
        <v>0.13</v>
      </c>
      <c r="I172" s="118">
        <v>0.54</v>
      </c>
      <c r="J172" s="118">
        <v>3.35</v>
      </c>
      <c r="K172" s="118">
        <v>0.04</v>
      </c>
      <c r="L172" s="118">
        <v>120.37</v>
      </c>
      <c r="M172" s="118">
        <v>271.72</v>
      </c>
      <c r="N172" s="118">
        <v>56.1</v>
      </c>
      <c r="O172" s="118">
        <v>1.09</v>
      </c>
    </row>
    <row r="173" spans="1:15" ht="70.5">
      <c r="A173" s="115">
        <v>52</v>
      </c>
      <c r="B173" s="116" t="s">
        <v>94</v>
      </c>
      <c r="C173" s="120">
        <v>150</v>
      </c>
      <c r="D173" s="118">
        <v>3.11</v>
      </c>
      <c r="E173" s="118">
        <v>9.2</v>
      </c>
      <c r="F173" s="118">
        <v>21.66</v>
      </c>
      <c r="G173" s="118">
        <v>199.2</v>
      </c>
      <c r="H173" s="118">
        <v>0.02</v>
      </c>
      <c r="I173" s="118">
        <v>2.78</v>
      </c>
      <c r="J173" s="118">
        <v>0.31</v>
      </c>
      <c r="K173" s="118">
        <v>0</v>
      </c>
      <c r="L173" s="118">
        <v>4.61</v>
      </c>
      <c r="M173" s="118">
        <v>62.38</v>
      </c>
      <c r="N173" s="118">
        <v>24.92</v>
      </c>
      <c r="O173" s="118">
        <v>0.68</v>
      </c>
    </row>
    <row r="174" spans="1:15" ht="70.5">
      <c r="A174" s="115">
        <v>25</v>
      </c>
      <c r="B174" s="116" t="s">
        <v>44</v>
      </c>
      <c r="C174" s="120">
        <v>200</v>
      </c>
      <c r="D174" s="118">
        <v>1</v>
      </c>
      <c r="E174" s="118">
        <v>0.2</v>
      </c>
      <c r="F174" s="118">
        <v>20</v>
      </c>
      <c r="G174" s="118">
        <v>65.8</v>
      </c>
      <c r="H174" s="118">
        <v>0.02</v>
      </c>
      <c r="I174" s="118">
        <v>4</v>
      </c>
      <c r="J174" s="118">
        <v>0.2</v>
      </c>
      <c r="K174" s="118">
        <v>0</v>
      </c>
      <c r="L174" s="118">
        <v>14</v>
      </c>
      <c r="M174" s="118">
        <v>14</v>
      </c>
      <c r="N174" s="118">
        <v>8</v>
      </c>
      <c r="O174" s="118">
        <v>2.8</v>
      </c>
    </row>
    <row r="175" spans="1:15" ht="70.5">
      <c r="A175" s="115" t="s">
        <v>38</v>
      </c>
      <c r="B175" s="116" t="s">
        <v>35</v>
      </c>
      <c r="C175" s="115">
        <v>85</v>
      </c>
      <c r="D175" s="115">
        <v>6.8</v>
      </c>
      <c r="E175" s="115">
        <v>0.13</v>
      </c>
      <c r="F175" s="115">
        <v>34.09</v>
      </c>
      <c r="G175" s="115">
        <v>176.8</v>
      </c>
      <c r="H175" s="115">
        <v>0.23</v>
      </c>
      <c r="I175" s="115">
        <v>0</v>
      </c>
      <c r="J175" s="115">
        <v>1.89</v>
      </c>
      <c r="K175" s="115">
        <v>0</v>
      </c>
      <c r="L175" s="115">
        <v>28.05</v>
      </c>
      <c r="M175" s="115">
        <v>198.9</v>
      </c>
      <c r="N175" s="115">
        <v>56.1</v>
      </c>
      <c r="O175" s="115">
        <v>3.74</v>
      </c>
    </row>
    <row r="176" spans="1:15" ht="70.5">
      <c r="A176" s="115" t="s">
        <v>38</v>
      </c>
      <c r="B176" s="116" t="s">
        <v>9</v>
      </c>
      <c r="C176" s="115">
        <v>40</v>
      </c>
      <c r="D176" s="115">
        <v>1.96</v>
      </c>
      <c r="E176" s="115">
        <v>0.4</v>
      </c>
      <c r="F176" s="115">
        <v>17.92</v>
      </c>
      <c r="G176" s="115">
        <v>80</v>
      </c>
      <c r="H176" s="115">
        <v>0.04</v>
      </c>
      <c r="I176" s="115">
        <v>0</v>
      </c>
      <c r="J176" s="115">
        <v>0</v>
      </c>
      <c r="K176" s="115">
        <v>0</v>
      </c>
      <c r="L176" s="115">
        <v>7.2</v>
      </c>
      <c r="M176" s="115">
        <v>36.8</v>
      </c>
      <c r="N176" s="115">
        <v>8</v>
      </c>
      <c r="O176" s="115">
        <v>1.16</v>
      </c>
    </row>
    <row r="177" spans="1:15" ht="70.5">
      <c r="A177" s="115"/>
      <c r="B177" s="116" t="s">
        <v>36</v>
      </c>
      <c r="C177" s="115"/>
      <c r="D177" s="118">
        <f>D170+D171+D172+D173+D174+D175+D176</f>
        <v>37.16</v>
      </c>
      <c r="E177" s="118">
        <f aca="true" t="shared" si="23" ref="E177:O177">E170+E171+E172+E173+E174+E175+E176</f>
        <v>31.579999999999995</v>
      </c>
      <c r="F177" s="118">
        <f t="shared" si="23"/>
        <v>171.11</v>
      </c>
      <c r="G177" s="118">
        <f t="shared" si="23"/>
        <v>940.5999999999999</v>
      </c>
      <c r="H177" s="118">
        <f t="shared" si="23"/>
        <v>0.54</v>
      </c>
      <c r="I177" s="118">
        <f t="shared" si="23"/>
        <v>27.89</v>
      </c>
      <c r="J177" s="118">
        <f t="shared" si="23"/>
        <v>8.41</v>
      </c>
      <c r="K177" s="118">
        <f t="shared" si="23"/>
        <v>0.04</v>
      </c>
      <c r="L177" s="118">
        <f t="shared" si="23"/>
        <v>257.15000000000003</v>
      </c>
      <c r="M177" s="118">
        <f t="shared" si="23"/>
        <v>743.26</v>
      </c>
      <c r="N177" s="118">
        <f t="shared" si="23"/>
        <v>260.15</v>
      </c>
      <c r="O177" s="118">
        <f t="shared" si="23"/>
        <v>18.720000000000002</v>
      </c>
    </row>
    <row r="178" spans="1:15" ht="70.5">
      <c r="A178" s="115"/>
      <c r="B178" s="116"/>
      <c r="C178" s="117"/>
      <c r="D178" s="111" t="s">
        <v>1</v>
      </c>
      <c r="E178" s="111" t="s">
        <v>2</v>
      </c>
      <c r="F178" s="111" t="s">
        <v>3</v>
      </c>
      <c r="G178" s="111" t="s">
        <v>4</v>
      </c>
      <c r="H178" s="111" t="s">
        <v>34</v>
      </c>
      <c r="I178" s="111" t="s">
        <v>6</v>
      </c>
      <c r="J178" s="111" t="s">
        <v>48</v>
      </c>
      <c r="K178" s="111" t="s">
        <v>28</v>
      </c>
      <c r="L178" s="111" t="s">
        <v>29</v>
      </c>
      <c r="M178" s="111" t="s">
        <v>30</v>
      </c>
      <c r="N178" s="111" t="s">
        <v>31</v>
      </c>
      <c r="O178" s="111" t="s">
        <v>5</v>
      </c>
    </row>
    <row r="179" spans="1:15" ht="70.5">
      <c r="A179" s="115"/>
      <c r="B179" s="121" t="s">
        <v>11</v>
      </c>
      <c r="C179" s="117"/>
      <c r="D179" s="118">
        <f aca="true" t="shared" si="24" ref="D179:O179">SUM(D168+D177)</f>
        <v>61.03999999999999</v>
      </c>
      <c r="E179" s="118">
        <f t="shared" si="24"/>
        <v>65.35</v>
      </c>
      <c r="F179" s="118">
        <f t="shared" si="24"/>
        <v>257.05</v>
      </c>
      <c r="G179" s="118">
        <f t="shared" si="24"/>
        <v>1716.25</v>
      </c>
      <c r="H179" s="118">
        <f t="shared" si="24"/>
        <v>0.92</v>
      </c>
      <c r="I179" s="118">
        <f t="shared" si="24"/>
        <v>53.99</v>
      </c>
      <c r="J179" s="118">
        <f t="shared" si="24"/>
        <v>15.079999999999998</v>
      </c>
      <c r="K179" s="118">
        <f t="shared" si="24"/>
        <v>0.09</v>
      </c>
      <c r="L179" s="118">
        <f t="shared" si="24"/>
        <v>360.57000000000005</v>
      </c>
      <c r="M179" s="118">
        <f t="shared" si="24"/>
        <v>1144.56</v>
      </c>
      <c r="N179" s="118">
        <f t="shared" si="24"/>
        <v>361.89</v>
      </c>
      <c r="O179" s="118">
        <f t="shared" si="24"/>
        <v>24.71</v>
      </c>
    </row>
    <row r="180" spans="1:15" ht="139.5">
      <c r="A180" s="115"/>
      <c r="B180" s="121" t="s">
        <v>136</v>
      </c>
      <c r="C180" s="117"/>
      <c r="D180" s="118">
        <v>54</v>
      </c>
      <c r="E180" s="118">
        <v>55</v>
      </c>
      <c r="F180" s="118">
        <v>230</v>
      </c>
      <c r="G180" s="118">
        <v>1628</v>
      </c>
      <c r="H180" s="118">
        <v>0.84</v>
      </c>
      <c r="I180" s="118">
        <v>42</v>
      </c>
      <c r="J180" s="118">
        <v>7</v>
      </c>
      <c r="K180" s="118">
        <v>0.54</v>
      </c>
      <c r="L180" s="118">
        <v>720</v>
      </c>
      <c r="M180" s="118">
        <v>1080</v>
      </c>
      <c r="N180" s="118">
        <v>180</v>
      </c>
      <c r="O180" s="118">
        <v>10.2</v>
      </c>
    </row>
    <row r="181" spans="1:15" ht="139.5">
      <c r="A181" s="112"/>
      <c r="B181" s="122" t="s">
        <v>12</v>
      </c>
      <c r="C181" s="111"/>
      <c r="D181" s="118">
        <f aca="true" t="shared" si="25" ref="D181:O181">D179*100/D180</f>
        <v>113.03703703703702</v>
      </c>
      <c r="E181" s="118">
        <f t="shared" si="25"/>
        <v>118.8181818181818</v>
      </c>
      <c r="F181" s="118">
        <f t="shared" si="25"/>
        <v>111.76086956521739</v>
      </c>
      <c r="G181" s="118">
        <f t="shared" si="25"/>
        <v>105.42076167076166</v>
      </c>
      <c r="H181" s="118">
        <f t="shared" si="25"/>
        <v>109.52380952380953</v>
      </c>
      <c r="I181" s="118">
        <f t="shared" si="25"/>
        <v>128.54761904761904</v>
      </c>
      <c r="J181" s="118">
        <f t="shared" si="25"/>
        <v>215.4285714285714</v>
      </c>
      <c r="K181" s="118">
        <f t="shared" si="25"/>
        <v>16.666666666666664</v>
      </c>
      <c r="L181" s="118">
        <f t="shared" si="25"/>
        <v>50.07916666666668</v>
      </c>
      <c r="M181" s="118">
        <f t="shared" si="25"/>
        <v>105.97777777777777</v>
      </c>
      <c r="N181" s="118">
        <f t="shared" si="25"/>
        <v>201.05</v>
      </c>
      <c r="O181" s="118">
        <f t="shared" si="25"/>
        <v>242.25490196078434</v>
      </c>
    </row>
    <row r="182" spans="1:15" ht="70.5">
      <c r="A182" s="149" t="s">
        <v>176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ht="70.5">
      <c r="A183" s="149" t="s">
        <v>19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ht="70.5">
      <c r="A184" s="151" t="s">
        <v>37</v>
      </c>
      <c r="B184" s="149" t="s">
        <v>22</v>
      </c>
      <c r="C184" s="152" t="s">
        <v>23</v>
      </c>
      <c r="D184" s="149" t="s">
        <v>24</v>
      </c>
      <c r="E184" s="149"/>
      <c r="F184" s="149"/>
      <c r="G184" s="149" t="s">
        <v>25</v>
      </c>
      <c r="H184" s="149" t="s">
        <v>26</v>
      </c>
      <c r="I184" s="149"/>
      <c r="J184" s="149"/>
      <c r="K184" s="149"/>
      <c r="L184" s="149" t="s">
        <v>27</v>
      </c>
      <c r="M184" s="149"/>
      <c r="N184" s="149"/>
      <c r="O184" s="149"/>
    </row>
    <row r="185" spans="1:15" ht="70.5">
      <c r="A185" s="151"/>
      <c r="B185" s="149"/>
      <c r="C185" s="152"/>
      <c r="D185" s="111" t="s">
        <v>1</v>
      </c>
      <c r="E185" s="111" t="s">
        <v>2</v>
      </c>
      <c r="F185" s="111" t="s">
        <v>3</v>
      </c>
      <c r="G185" s="149"/>
      <c r="H185" s="111" t="s">
        <v>34</v>
      </c>
      <c r="I185" s="111" t="s">
        <v>6</v>
      </c>
      <c r="J185" s="111" t="s">
        <v>48</v>
      </c>
      <c r="K185" s="111" t="s">
        <v>28</v>
      </c>
      <c r="L185" s="111" t="s">
        <v>29</v>
      </c>
      <c r="M185" s="111" t="s">
        <v>30</v>
      </c>
      <c r="N185" s="111" t="s">
        <v>31</v>
      </c>
      <c r="O185" s="111" t="s">
        <v>5</v>
      </c>
    </row>
    <row r="186" spans="1:15" ht="70.5">
      <c r="A186" s="112">
        <v>1</v>
      </c>
      <c r="B186" s="113">
        <v>2</v>
      </c>
      <c r="C186" s="114">
        <v>3</v>
      </c>
      <c r="D186" s="113">
        <v>4</v>
      </c>
      <c r="E186" s="113">
        <v>5</v>
      </c>
      <c r="F186" s="113">
        <v>6</v>
      </c>
      <c r="G186" s="113">
        <v>7</v>
      </c>
      <c r="H186" s="113">
        <v>8</v>
      </c>
      <c r="I186" s="113">
        <v>9</v>
      </c>
      <c r="J186" s="113">
        <v>10</v>
      </c>
      <c r="K186" s="113">
        <v>11</v>
      </c>
      <c r="L186" s="113">
        <v>12</v>
      </c>
      <c r="M186" s="113">
        <v>13</v>
      </c>
      <c r="N186" s="113">
        <v>14</v>
      </c>
      <c r="O186" s="113">
        <v>15</v>
      </c>
    </row>
    <row r="187" spans="1:15" s="20" customFormat="1" ht="70.5">
      <c r="A187" s="149" t="s">
        <v>7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20" customFormat="1" ht="141">
      <c r="A188" s="115">
        <v>39</v>
      </c>
      <c r="B188" s="116" t="s">
        <v>120</v>
      </c>
      <c r="C188" s="120">
        <v>200</v>
      </c>
      <c r="D188" s="118">
        <v>16.8</v>
      </c>
      <c r="E188" s="118">
        <v>17.92</v>
      </c>
      <c r="F188" s="118">
        <v>5.35</v>
      </c>
      <c r="G188" s="118">
        <v>246</v>
      </c>
      <c r="H188" s="118">
        <v>0.11</v>
      </c>
      <c r="I188" s="118">
        <v>1.13</v>
      </c>
      <c r="J188" s="118">
        <v>0.65</v>
      </c>
      <c r="K188" s="118">
        <v>0.03</v>
      </c>
      <c r="L188" s="118">
        <v>172.1</v>
      </c>
      <c r="M188" s="118">
        <v>307.8</v>
      </c>
      <c r="N188" s="118">
        <v>29.9</v>
      </c>
      <c r="O188" s="118">
        <v>3.12</v>
      </c>
    </row>
    <row r="189" spans="1:15" s="20" customFormat="1" ht="70.5">
      <c r="A189" s="115">
        <v>3</v>
      </c>
      <c r="B189" s="116" t="s">
        <v>90</v>
      </c>
      <c r="C189" s="115">
        <v>6</v>
      </c>
      <c r="D189" s="115">
        <v>0.05</v>
      </c>
      <c r="E189" s="115">
        <v>4.29</v>
      </c>
      <c r="F189" s="115">
        <v>0.07</v>
      </c>
      <c r="G189" s="115">
        <v>38.82</v>
      </c>
      <c r="H189" s="115">
        <v>0</v>
      </c>
      <c r="I189" s="119">
        <v>0</v>
      </c>
      <c r="J189" s="119">
        <v>0.06</v>
      </c>
      <c r="K189" s="115">
        <v>0.02</v>
      </c>
      <c r="L189" s="115">
        <v>1.44</v>
      </c>
      <c r="M189" s="115">
        <v>1.8</v>
      </c>
      <c r="N189" s="115">
        <v>0</v>
      </c>
      <c r="O189" s="115">
        <v>0</v>
      </c>
    </row>
    <row r="190" spans="1:15" s="20" customFormat="1" ht="70.5">
      <c r="A190" s="115" t="s">
        <v>38</v>
      </c>
      <c r="B190" s="116" t="s">
        <v>9</v>
      </c>
      <c r="C190" s="115">
        <v>40</v>
      </c>
      <c r="D190" s="115">
        <v>1.96</v>
      </c>
      <c r="E190" s="115">
        <v>0.4</v>
      </c>
      <c r="F190" s="115">
        <v>17.92</v>
      </c>
      <c r="G190" s="115">
        <v>80</v>
      </c>
      <c r="H190" s="115">
        <v>0.04</v>
      </c>
      <c r="I190" s="115">
        <v>0</v>
      </c>
      <c r="J190" s="115">
        <v>0</v>
      </c>
      <c r="K190" s="115">
        <v>0</v>
      </c>
      <c r="L190" s="115">
        <v>7.2</v>
      </c>
      <c r="M190" s="115">
        <v>36.8</v>
      </c>
      <c r="N190" s="115">
        <v>8</v>
      </c>
      <c r="O190" s="115">
        <v>1.16</v>
      </c>
    </row>
    <row r="191" spans="1:15" s="20" customFormat="1" ht="70.5">
      <c r="A191" s="115" t="s">
        <v>38</v>
      </c>
      <c r="B191" s="116" t="s">
        <v>96</v>
      </c>
      <c r="C191" s="115">
        <v>40</v>
      </c>
      <c r="D191" s="115">
        <v>3.2</v>
      </c>
      <c r="E191" s="115">
        <v>0.06</v>
      </c>
      <c r="F191" s="115">
        <v>16.04</v>
      </c>
      <c r="G191" s="115">
        <v>83.2</v>
      </c>
      <c r="H191" s="115">
        <v>0.1</v>
      </c>
      <c r="I191" s="115">
        <v>0</v>
      </c>
      <c r="J191" s="115">
        <v>0.92</v>
      </c>
      <c r="K191" s="115">
        <v>0</v>
      </c>
      <c r="L191" s="115">
        <v>13.2</v>
      </c>
      <c r="M191" s="115">
        <v>93.6</v>
      </c>
      <c r="N191" s="115">
        <v>26.4</v>
      </c>
      <c r="O191" s="115">
        <v>1.76</v>
      </c>
    </row>
    <row r="192" spans="1:15" s="20" customFormat="1" ht="70.5">
      <c r="A192" s="115">
        <v>30</v>
      </c>
      <c r="B192" s="116" t="s">
        <v>88</v>
      </c>
      <c r="C192" s="117" t="s">
        <v>32</v>
      </c>
      <c r="D192" s="118">
        <v>0.14</v>
      </c>
      <c r="E192" s="118">
        <v>0.03</v>
      </c>
      <c r="F192" s="118">
        <v>18.14</v>
      </c>
      <c r="G192" s="118">
        <v>75</v>
      </c>
      <c r="H192" s="118">
        <v>0</v>
      </c>
      <c r="I192" s="118">
        <v>2.05</v>
      </c>
      <c r="J192" s="118">
        <v>0.01</v>
      </c>
      <c r="K192" s="118">
        <v>0</v>
      </c>
      <c r="L192" s="118">
        <v>5.01</v>
      </c>
      <c r="M192" s="118">
        <v>5.22</v>
      </c>
      <c r="N192" s="118">
        <v>2.8</v>
      </c>
      <c r="O192" s="118">
        <v>0.49</v>
      </c>
    </row>
    <row r="193" spans="1:15" ht="70.5">
      <c r="A193" s="115"/>
      <c r="B193" s="116" t="s">
        <v>36</v>
      </c>
      <c r="C193" s="115"/>
      <c r="D193" s="118">
        <f>SUM(D188:D192)</f>
        <v>22.150000000000002</v>
      </c>
      <c r="E193" s="118">
        <f>SUM(E188:E192)</f>
        <v>22.7</v>
      </c>
      <c r="F193" s="118">
        <f>SUM(F188:F192)</f>
        <v>57.52</v>
      </c>
      <c r="G193" s="118">
        <f>SUM(G188:G192)</f>
        <v>523.02</v>
      </c>
      <c r="H193" s="118">
        <f>SUM(H188:H192)</f>
        <v>0.25</v>
      </c>
      <c r="I193" s="118">
        <f>SUM(I188:I192)</f>
        <v>3.1799999999999997</v>
      </c>
      <c r="J193" s="118">
        <f>SUM(J188:J192)</f>
        <v>1.64</v>
      </c>
      <c r="K193" s="118">
        <f>SUM(K188:K192)</f>
        <v>0.05</v>
      </c>
      <c r="L193" s="118">
        <f>SUM(L188:L192)</f>
        <v>198.94999999999996</v>
      </c>
      <c r="M193" s="118">
        <f>SUM(M188:M192)</f>
        <v>445.22</v>
      </c>
      <c r="N193" s="118">
        <f>SUM(N188:N192)</f>
        <v>67.1</v>
      </c>
      <c r="O193" s="118">
        <f>SUM(O188:O192)</f>
        <v>6.53</v>
      </c>
    </row>
    <row r="194" spans="1:15" ht="70.5">
      <c r="A194" s="149" t="s">
        <v>10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ht="141">
      <c r="A195" s="115">
        <v>4</v>
      </c>
      <c r="B195" s="116" t="s">
        <v>159</v>
      </c>
      <c r="C195" s="115">
        <v>80</v>
      </c>
      <c r="D195" s="115">
        <v>0.8</v>
      </c>
      <c r="E195" s="115">
        <v>0.1</v>
      </c>
      <c r="F195" s="115">
        <v>1.6</v>
      </c>
      <c r="G195" s="115">
        <v>13</v>
      </c>
      <c r="H195" s="115">
        <v>0.02</v>
      </c>
      <c r="I195" s="115">
        <v>5</v>
      </c>
      <c r="J195" s="115">
        <v>0.1</v>
      </c>
      <c r="K195" s="115">
        <v>0</v>
      </c>
      <c r="L195" s="115">
        <v>23</v>
      </c>
      <c r="M195" s="115">
        <v>24</v>
      </c>
      <c r="N195" s="115">
        <v>14</v>
      </c>
      <c r="O195" s="115">
        <v>0.6</v>
      </c>
    </row>
    <row r="196" spans="1:15" ht="141">
      <c r="A196" s="115">
        <v>22</v>
      </c>
      <c r="B196" s="116" t="s">
        <v>125</v>
      </c>
      <c r="C196" s="117" t="s">
        <v>124</v>
      </c>
      <c r="D196" s="118">
        <v>1.62</v>
      </c>
      <c r="E196" s="118">
        <v>3.89</v>
      </c>
      <c r="F196" s="118">
        <v>9.2</v>
      </c>
      <c r="G196" s="118">
        <v>92</v>
      </c>
      <c r="H196" s="118">
        <v>0.04</v>
      </c>
      <c r="I196" s="118">
        <v>5.97</v>
      </c>
      <c r="J196" s="118">
        <v>0.21</v>
      </c>
      <c r="K196" s="118">
        <v>0</v>
      </c>
      <c r="L196" s="118">
        <v>29.88</v>
      </c>
      <c r="M196" s="118">
        <v>49.5</v>
      </c>
      <c r="N196" s="118">
        <v>22.63</v>
      </c>
      <c r="O196" s="118">
        <v>1.05</v>
      </c>
    </row>
    <row r="197" spans="1:15" ht="70.5">
      <c r="A197" s="115">
        <v>47</v>
      </c>
      <c r="B197" s="116" t="s">
        <v>67</v>
      </c>
      <c r="C197" s="117" t="s">
        <v>158</v>
      </c>
      <c r="D197" s="118">
        <v>18.33</v>
      </c>
      <c r="E197" s="118">
        <v>22.62</v>
      </c>
      <c r="F197" s="118">
        <v>5.05</v>
      </c>
      <c r="G197" s="118">
        <v>256.68</v>
      </c>
      <c r="H197" s="118">
        <v>0.06</v>
      </c>
      <c r="I197" s="118">
        <v>3.71</v>
      </c>
      <c r="J197" s="118">
        <v>0.64</v>
      </c>
      <c r="K197" s="118">
        <v>0.01</v>
      </c>
      <c r="L197" s="118">
        <v>36.06</v>
      </c>
      <c r="M197" s="118">
        <v>93.65</v>
      </c>
      <c r="N197" s="118">
        <v>25.14</v>
      </c>
      <c r="O197" s="118">
        <v>1.67</v>
      </c>
    </row>
    <row r="198" spans="1:15" ht="141">
      <c r="A198" s="115">
        <v>16</v>
      </c>
      <c r="B198" s="116" t="s">
        <v>95</v>
      </c>
      <c r="C198" s="117" t="s">
        <v>52</v>
      </c>
      <c r="D198" s="118">
        <v>4.54</v>
      </c>
      <c r="E198" s="118">
        <v>10.61</v>
      </c>
      <c r="F198" s="118">
        <v>26.42</v>
      </c>
      <c r="G198" s="118">
        <v>210</v>
      </c>
      <c r="H198" s="118">
        <v>0.06</v>
      </c>
      <c r="I198" s="118">
        <v>3.4</v>
      </c>
      <c r="J198" s="118">
        <v>0.66</v>
      </c>
      <c r="K198" s="118">
        <v>0</v>
      </c>
      <c r="L198" s="118">
        <v>15.89</v>
      </c>
      <c r="M198" s="118">
        <v>54.63</v>
      </c>
      <c r="N198" s="118">
        <v>26.59</v>
      </c>
      <c r="O198" s="118">
        <v>0.97</v>
      </c>
    </row>
    <row r="199" spans="1:15" ht="141">
      <c r="A199" s="115">
        <v>25</v>
      </c>
      <c r="B199" s="116" t="s">
        <v>182</v>
      </c>
      <c r="C199" s="120">
        <v>200</v>
      </c>
      <c r="D199" s="118">
        <v>1</v>
      </c>
      <c r="E199" s="118">
        <v>0.2</v>
      </c>
      <c r="F199" s="118">
        <v>20</v>
      </c>
      <c r="G199" s="118">
        <v>65.8</v>
      </c>
      <c r="H199" s="118">
        <v>0.02</v>
      </c>
      <c r="I199" s="118">
        <v>4</v>
      </c>
      <c r="J199" s="118">
        <v>0.2</v>
      </c>
      <c r="K199" s="118">
        <v>0</v>
      </c>
      <c r="L199" s="118">
        <v>14</v>
      </c>
      <c r="M199" s="118">
        <v>14</v>
      </c>
      <c r="N199" s="118">
        <v>8</v>
      </c>
      <c r="O199" s="118">
        <v>2.8</v>
      </c>
    </row>
    <row r="200" spans="1:15" ht="70.5">
      <c r="A200" s="115" t="s">
        <v>38</v>
      </c>
      <c r="B200" s="116" t="s">
        <v>35</v>
      </c>
      <c r="C200" s="115">
        <v>85</v>
      </c>
      <c r="D200" s="115">
        <v>6.8</v>
      </c>
      <c r="E200" s="115">
        <v>0.13</v>
      </c>
      <c r="F200" s="115">
        <v>34.09</v>
      </c>
      <c r="G200" s="115">
        <v>176.8</v>
      </c>
      <c r="H200" s="115">
        <v>0.23</v>
      </c>
      <c r="I200" s="115">
        <v>0</v>
      </c>
      <c r="J200" s="115">
        <v>1.89</v>
      </c>
      <c r="K200" s="115">
        <v>0</v>
      </c>
      <c r="L200" s="115">
        <v>28.05</v>
      </c>
      <c r="M200" s="115">
        <v>198.9</v>
      </c>
      <c r="N200" s="115">
        <v>56.1</v>
      </c>
      <c r="O200" s="115">
        <v>3.74</v>
      </c>
    </row>
    <row r="201" spans="1:15" ht="70.5">
      <c r="A201" s="115" t="s">
        <v>38</v>
      </c>
      <c r="B201" s="116" t="s">
        <v>9</v>
      </c>
      <c r="C201" s="115">
        <v>40</v>
      </c>
      <c r="D201" s="115">
        <v>1.96</v>
      </c>
      <c r="E201" s="115">
        <v>0.4</v>
      </c>
      <c r="F201" s="115">
        <v>17.92</v>
      </c>
      <c r="G201" s="115">
        <v>80</v>
      </c>
      <c r="H201" s="115">
        <v>0.04</v>
      </c>
      <c r="I201" s="115">
        <v>0</v>
      </c>
      <c r="J201" s="115">
        <v>0</v>
      </c>
      <c r="K201" s="115">
        <v>0</v>
      </c>
      <c r="L201" s="115">
        <v>7.2</v>
      </c>
      <c r="M201" s="115">
        <v>36.8</v>
      </c>
      <c r="N201" s="115">
        <v>8</v>
      </c>
      <c r="O201" s="115">
        <v>1.16</v>
      </c>
    </row>
    <row r="202" spans="1:15" ht="70.5">
      <c r="A202" s="115"/>
      <c r="B202" s="116" t="s">
        <v>36</v>
      </c>
      <c r="C202" s="120"/>
      <c r="D202" s="118">
        <f aca="true" t="shared" si="26" ref="D202:O202">SUM(D195:D201)</f>
        <v>35.05</v>
      </c>
      <c r="E202" s="118">
        <f t="shared" si="26"/>
        <v>37.95</v>
      </c>
      <c r="F202" s="118">
        <f t="shared" si="26"/>
        <v>114.28</v>
      </c>
      <c r="G202" s="118">
        <f t="shared" si="26"/>
        <v>894.28</v>
      </c>
      <c r="H202" s="118">
        <f t="shared" si="26"/>
        <v>0.47</v>
      </c>
      <c r="I202" s="118">
        <f t="shared" si="26"/>
        <v>22.08</v>
      </c>
      <c r="J202" s="118">
        <f t="shared" si="26"/>
        <v>3.6999999999999997</v>
      </c>
      <c r="K202" s="118">
        <f t="shared" si="26"/>
        <v>0.01</v>
      </c>
      <c r="L202" s="118">
        <f t="shared" si="26"/>
        <v>154.07999999999998</v>
      </c>
      <c r="M202" s="118">
        <f t="shared" si="26"/>
        <v>471.48</v>
      </c>
      <c r="N202" s="118">
        <f t="shared" si="26"/>
        <v>160.46</v>
      </c>
      <c r="O202" s="118">
        <f t="shared" si="26"/>
        <v>11.99</v>
      </c>
    </row>
    <row r="203" spans="1:15" ht="70.5">
      <c r="A203" s="115"/>
      <c r="B203" s="116"/>
      <c r="C203" s="117"/>
      <c r="D203" s="111" t="s">
        <v>1</v>
      </c>
      <c r="E203" s="111" t="s">
        <v>2</v>
      </c>
      <c r="F203" s="111" t="s">
        <v>3</v>
      </c>
      <c r="G203" s="111" t="s">
        <v>4</v>
      </c>
      <c r="H203" s="111" t="s">
        <v>34</v>
      </c>
      <c r="I203" s="111" t="s">
        <v>6</v>
      </c>
      <c r="J203" s="111" t="s">
        <v>48</v>
      </c>
      <c r="K203" s="111" t="s">
        <v>28</v>
      </c>
      <c r="L203" s="111" t="s">
        <v>29</v>
      </c>
      <c r="M203" s="111" t="s">
        <v>30</v>
      </c>
      <c r="N203" s="111" t="s">
        <v>31</v>
      </c>
      <c r="O203" s="111" t="s">
        <v>5</v>
      </c>
    </row>
    <row r="204" spans="1:15" ht="70.5">
      <c r="A204" s="115"/>
      <c r="B204" s="121" t="s">
        <v>11</v>
      </c>
      <c r="C204" s="117"/>
      <c r="D204" s="118">
        <f aca="true" t="shared" si="27" ref="D204:O204">SUM(D193+D202)</f>
        <v>57.2</v>
      </c>
      <c r="E204" s="118">
        <f t="shared" si="27"/>
        <v>60.650000000000006</v>
      </c>
      <c r="F204" s="118">
        <f t="shared" si="27"/>
        <v>171.8</v>
      </c>
      <c r="G204" s="118">
        <f t="shared" si="27"/>
        <v>1417.3</v>
      </c>
      <c r="H204" s="118">
        <f t="shared" si="27"/>
        <v>0.72</v>
      </c>
      <c r="I204" s="118">
        <f t="shared" si="27"/>
        <v>25.259999999999998</v>
      </c>
      <c r="J204" s="118">
        <f t="shared" si="27"/>
        <v>5.34</v>
      </c>
      <c r="K204" s="118">
        <f t="shared" si="27"/>
        <v>0.060000000000000005</v>
      </c>
      <c r="L204" s="118">
        <f t="shared" si="27"/>
        <v>353.03</v>
      </c>
      <c r="M204" s="118">
        <f t="shared" si="27"/>
        <v>916.7</v>
      </c>
      <c r="N204" s="118">
        <f t="shared" si="27"/>
        <v>227.56</v>
      </c>
      <c r="O204" s="118">
        <f t="shared" si="27"/>
        <v>18.52</v>
      </c>
    </row>
    <row r="205" spans="1:15" ht="139.5">
      <c r="A205" s="115"/>
      <c r="B205" s="121" t="s">
        <v>136</v>
      </c>
      <c r="C205" s="117"/>
      <c r="D205" s="118">
        <v>54</v>
      </c>
      <c r="E205" s="118">
        <v>55</v>
      </c>
      <c r="F205" s="118">
        <v>230</v>
      </c>
      <c r="G205" s="118">
        <v>1628</v>
      </c>
      <c r="H205" s="118">
        <v>0.84</v>
      </c>
      <c r="I205" s="118">
        <v>42</v>
      </c>
      <c r="J205" s="118">
        <v>7</v>
      </c>
      <c r="K205" s="118">
        <v>0.54</v>
      </c>
      <c r="L205" s="118">
        <v>720</v>
      </c>
      <c r="M205" s="118">
        <v>1080</v>
      </c>
      <c r="N205" s="118">
        <v>180</v>
      </c>
      <c r="O205" s="118">
        <v>10.2</v>
      </c>
    </row>
    <row r="206" spans="1:15" ht="139.5">
      <c r="A206" s="112"/>
      <c r="B206" s="122" t="s">
        <v>12</v>
      </c>
      <c r="C206" s="111"/>
      <c r="D206" s="118">
        <f aca="true" t="shared" si="28" ref="D206:O206">D204*100/D205</f>
        <v>105.92592592592592</v>
      </c>
      <c r="E206" s="118">
        <f t="shared" si="28"/>
        <v>110.2727272727273</v>
      </c>
      <c r="F206" s="118">
        <f t="shared" si="28"/>
        <v>74.69565217391305</v>
      </c>
      <c r="G206" s="118">
        <f t="shared" si="28"/>
        <v>87.05773955773955</v>
      </c>
      <c r="H206" s="118">
        <f t="shared" si="28"/>
        <v>85.71428571428572</v>
      </c>
      <c r="I206" s="118">
        <f t="shared" si="28"/>
        <v>60.142857142857146</v>
      </c>
      <c r="J206" s="118">
        <f t="shared" si="28"/>
        <v>76.28571428571429</v>
      </c>
      <c r="K206" s="118">
        <f t="shared" si="28"/>
        <v>11.111111111111112</v>
      </c>
      <c r="L206" s="118">
        <f t="shared" si="28"/>
        <v>49.03194444444444</v>
      </c>
      <c r="M206" s="118">
        <f t="shared" si="28"/>
        <v>84.87962962962963</v>
      </c>
      <c r="N206" s="118">
        <f t="shared" si="28"/>
        <v>126.42222222222222</v>
      </c>
      <c r="O206" s="118">
        <f t="shared" si="28"/>
        <v>181.56862745098042</v>
      </c>
    </row>
    <row r="207" spans="1:15" ht="70.5">
      <c r="A207" s="149" t="s">
        <v>176</v>
      </c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ht="70.5">
      <c r="A208" s="149" t="s">
        <v>20</v>
      </c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ht="70.5">
      <c r="A209" s="151" t="s">
        <v>37</v>
      </c>
      <c r="B209" s="149" t="s">
        <v>22</v>
      </c>
      <c r="C209" s="152" t="s">
        <v>23</v>
      </c>
      <c r="D209" s="149" t="s">
        <v>24</v>
      </c>
      <c r="E209" s="149"/>
      <c r="F209" s="149"/>
      <c r="G209" s="149" t="s">
        <v>25</v>
      </c>
      <c r="H209" s="149" t="s">
        <v>26</v>
      </c>
      <c r="I209" s="149"/>
      <c r="J209" s="149"/>
      <c r="K209" s="149"/>
      <c r="L209" s="149" t="s">
        <v>27</v>
      </c>
      <c r="M209" s="149"/>
      <c r="N209" s="149"/>
      <c r="O209" s="149"/>
    </row>
    <row r="210" spans="1:15" ht="70.5">
      <c r="A210" s="151"/>
      <c r="B210" s="149"/>
      <c r="C210" s="152"/>
      <c r="D210" s="111" t="s">
        <v>1</v>
      </c>
      <c r="E210" s="111" t="s">
        <v>2</v>
      </c>
      <c r="F210" s="111" t="s">
        <v>3</v>
      </c>
      <c r="G210" s="149"/>
      <c r="H210" s="111" t="s">
        <v>34</v>
      </c>
      <c r="I210" s="111" t="s">
        <v>6</v>
      </c>
      <c r="J210" s="111" t="s">
        <v>48</v>
      </c>
      <c r="K210" s="111" t="s">
        <v>28</v>
      </c>
      <c r="L210" s="111" t="s">
        <v>29</v>
      </c>
      <c r="M210" s="111" t="s">
        <v>30</v>
      </c>
      <c r="N210" s="111" t="s">
        <v>31</v>
      </c>
      <c r="O210" s="111" t="s">
        <v>5</v>
      </c>
    </row>
    <row r="211" spans="1:15" ht="70.5">
      <c r="A211" s="112">
        <v>1</v>
      </c>
      <c r="B211" s="113">
        <v>2</v>
      </c>
      <c r="C211" s="114">
        <v>3</v>
      </c>
      <c r="D211" s="113">
        <v>4</v>
      </c>
      <c r="E211" s="113">
        <v>5</v>
      </c>
      <c r="F211" s="113">
        <v>6</v>
      </c>
      <c r="G211" s="113">
        <v>7</v>
      </c>
      <c r="H211" s="113">
        <v>8</v>
      </c>
      <c r="I211" s="113">
        <v>9</v>
      </c>
      <c r="J211" s="113">
        <v>10</v>
      </c>
      <c r="K211" s="113">
        <v>11</v>
      </c>
      <c r="L211" s="113">
        <v>12</v>
      </c>
      <c r="M211" s="113">
        <v>13</v>
      </c>
      <c r="N211" s="113">
        <v>14</v>
      </c>
      <c r="O211" s="113">
        <v>15</v>
      </c>
    </row>
    <row r="212" spans="1:15" ht="70.5">
      <c r="A212" s="149" t="s">
        <v>7</v>
      </c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ht="141">
      <c r="A213" s="115">
        <v>53</v>
      </c>
      <c r="B213" s="116" t="s">
        <v>114</v>
      </c>
      <c r="C213" s="120">
        <v>200</v>
      </c>
      <c r="D213" s="118">
        <v>6.85</v>
      </c>
      <c r="E213" s="118">
        <v>7.47</v>
      </c>
      <c r="F213" s="118">
        <v>20.33</v>
      </c>
      <c r="G213" s="118">
        <v>174.67</v>
      </c>
      <c r="H213" s="118">
        <v>0.09</v>
      </c>
      <c r="I213" s="118">
        <v>1.21</v>
      </c>
      <c r="J213" s="118">
        <v>0.23</v>
      </c>
      <c r="K213" s="118">
        <v>0.05</v>
      </c>
      <c r="L213" s="118">
        <v>227.53</v>
      </c>
      <c r="M213" s="118">
        <v>182.65</v>
      </c>
      <c r="N213" s="118">
        <v>28.69</v>
      </c>
      <c r="O213" s="46">
        <v>0.36</v>
      </c>
    </row>
    <row r="214" spans="1:15" ht="70.5">
      <c r="A214" s="115" t="s">
        <v>38</v>
      </c>
      <c r="B214" s="116" t="s">
        <v>9</v>
      </c>
      <c r="C214" s="115">
        <v>40</v>
      </c>
      <c r="D214" s="115">
        <v>1.96</v>
      </c>
      <c r="E214" s="115">
        <v>0.4</v>
      </c>
      <c r="F214" s="115">
        <v>17.92</v>
      </c>
      <c r="G214" s="115">
        <v>80</v>
      </c>
      <c r="H214" s="115">
        <v>0.04</v>
      </c>
      <c r="I214" s="115">
        <v>0</v>
      </c>
      <c r="J214" s="115">
        <v>0</v>
      </c>
      <c r="K214" s="115">
        <v>0</v>
      </c>
      <c r="L214" s="115">
        <v>7.2</v>
      </c>
      <c r="M214" s="115">
        <v>36.8</v>
      </c>
      <c r="N214" s="115">
        <v>8</v>
      </c>
      <c r="O214" s="115">
        <v>1.16</v>
      </c>
    </row>
    <row r="215" spans="1:15" ht="70.5">
      <c r="A215" s="115" t="s">
        <v>38</v>
      </c>
      <c r="B215" s="116" t="s">
        <v>96</v>
      </c>
      <c r="C215" s="115">
        <v>40</v>
      </c>
      <c r="D215" s="115">
        <v>3.2</v>
      </c>
      <c r="E215" s="115">
        <v>0.06</v>
      </c>
      <c r="F215" s="115">
        <v>16.04</v>
      </c>
      <c r="G215" s="115">
        <v>83.2</v>
      </c>
      <c r="H215" s="115">
        <v>0.1</v>
      </c>
      <c r="I215" s="115">
        <v>0</v>
      </c>
      <c r="J215" s="115">
        <v>0.92</v>
      </c>
      <c r="K215" s="115">
        <v>0</v>
      </c>
      <c r="L215" s="115">
        <v>13.2</v>
      </c>
      <c r="M215" s="115">
        <v>93.6</v>
      </c>
      <c r="N215" s="115">
        <v>26.4</v>
      </c>
      <c r="O215" s="115">
        <v>1.76</v>
      </c>
    </row>
    <row r="216" spans="1:15" ht="141">
      <c r="A216" s="115">
        <v>2</v>
      </c>
      <c r="B216" s="116" t="s">
        <v>98</v>
      </c>
      <c r="C216" s="115">
        <v>200</v>
      </c>
      <c r="D216" s="115">
        <v>5.53</v>
      </c>
      <c r="E216" s="115">
        <v>6.06</v>
      </c>
      <c r="F216" s="115">
        <v>26.62</v>
      </c>
      <c r="G216" s="115">
        <v>182</v>
      </c>
      <c r="H216" s="115">
        <v>0.07</v>
      </c>
      <c r="I216" s="119">
        <v>2.34</v>
      </c>
      <c r="J216" s="119">
        <v>0.01</v>
      </c>
      <c r="K216" s="115">
        <v>0.05</v>
      </c>
      <c r="L216" s="115">
        <v>219.1</v>
      </c>
      <c r="M216" s="115">
        <v>175.1</v>
      </c>
      <c r="N216" s="115">
        <v>33.7</v>
      </c>
      <c r="O216" s="115">
        <v>0.6</v>
      </c>
    </row>
    <row r="217" spans="1:15" ht="70.5">
      <c r="A217" s="115">
        <v>70</v>
      </c>
      <c r="B217" s="116" t="s">
        <v>91</v>
      </c>
      <c r="C217" s="115">
        <v>19</v>
      </c>
      <c r="D217" s="115">
        <v>3.89</v>
      </c>
      <c r="E217" s="115">
        <v>4.37</v>
      </c>
      <c r="F217" s="115">
        <v>0.48</v>
      </c>
      <c r="G217" s="115">
        <v>57</v>
      </c>
      <c r="H217" s="115">
        <v>0</v>
      </c>
      <c r="I217" s="119">
        <v>0.11</v>
      </c>
      <c r="J217" s="119">
        <v>0</v>
      </c>
      <c r="K217" s="115">
        <v>0.29</v>
      </c>
      <c r="L217" s="115">
        <v>133</v>
      </c>
      <c r="M217" s="115">
        <v>133</v>
      </c>
      <c r="N217" s="115">
        <v>6.27</v>
      </c>
      <c r="O217" s="115">
        <v>0.16</v>
      </c>
    </row>
    <row r="218" spans="1:15" ht="70.5">
      <c r="A218" s="115">
        <v>3</v>
      </c>
      <c r="B218" s="116" t="s">
        <v>90</v>
      </c>
      <c r="C218" s="115">
        <v>6</v>
      </c>
      <c r="D218" s="115">
        <v>0.05</v>
      </c>
      <c r="E218" s="115">
        <v>4.29</v>
      </c>
      <c r="F218" s="115">
        <v>0.07</v>
      </c>
      <c r="G218" s="115">
        <v>38.82</v>
      </c>
      <c r="H218" s="115">
        <v>0</v>
      </c>
      <c r="I218" s="119">
        <v>0</v>
      </c>
      <c r="J218" s="119">
        <v>0.06</v>
      </c>
      <c r="K218" s="115">
        <v>0.02</v>
      </c>
      <c r="L218" s="115">
        <v>1.44</v>
      </c>
      <c r="M218" s="115">
        <v>1.8</v>
      </c>
      <c r="N218" s="115">
        <v>0</v>
      </c>
      <c r="O218" s="115">
        <v>0</v>
      </c>
    </row>
    <row r="219" spans="1:15" ht="141">
      <c r="A219" s="115" t="s">
        <v>38</v>
      </c>
      <c r="B219" s="116" t="s">
        <v>107</v>
      </c>
      <c r="C219" s="115">
        <v>160</v>
      </c>
      <c r="D219" s="115">
        <v>0.64</v>
      </c>
      <c r="E219" s="115">
        <v>0.64</v>
      </c>
      <c r="F219" s="115">
        <v>15.68</v>
      </c>
      <c r="G219" s="115">
        <v>75.2</v>
      </c>
      <c r="H219" s="115">
        <v>0.053</v>
      </c>
      <c r="I219" s="115">
        <v>16</v>
      </c>
      <c r="J219" s="115">
        <v>0.32</v>
      </c>
      <c r="K219" s="115">
        <v>0</v>
      </c>
      <c r="L219" s="115">
        <v>25.6</v>
      </c>
      <c r="M219" s="115">
        <v>17.66</v>
      </c>
      <c r="N219" s="115">
        <v>14.4</v>
      </c>
      <c r="O219" s="115">
        <v>3.52</v>
      </c>
    </row>
    <row r="220" spans="1:15" s="21" customFormat="1" ht="70.5">
      <c r="A220" s="115"/>
      <c r="B220" s="116" t="s">
        <v>36</v>
      </c>
      <c r="C220" s="120"/>
      <c r="D220" s="118">
        <f>D213+D214+D215+D216+D217+D218+D219</f>
        <v>22.12</v>
      </c>
      <c r="E220" s="118">
        <f aca="true" t="shared" si="29" ref="E220:O220">E213+E214+E215+E216+E217+E218+E219</f>
        <v>23.29</v>
      </c>
      <c r="F220" s="118">
        <f t="shared" si="29"/>
        <v>97.13999999999999</v>
      </c>
      <c r="G220" s="118">
        <f t="shared" si="29"/>
        <v>690.8900000000001</v>
      </c>
      <c r="H220" s="118">
        <f t="shared" si="29"/>
        <v>0.35300000000000004</v>
      </c>
      <c r="I220" s="118">
        <f t="shared" si="29"/>
        <v>19.66</v>
      </c>
      <c r="J220" s="118">
        <f t="shared" si="29"/>
        <v>1.5400000000000003</v>
      </c>
      <c r="K220" s="118">
        <f t="shared" si="29"/>
        <v>0.41000000000000003</v>
      </c>
      <c r="L220" s="118">
        <f t="shared" si="29"/>
        <v>627.07</v>
      </c>
      <c r="M220" s="118">
        <f t="shared" si="29"/>
        <v>640.6099999999999</v>
      </c>
      <c r="N220" s="118">
        <f t="shared" si="29"/>
        <v>117.46</v>
      </c>
      <c r="O220" s="118">
        <f t="shared" si="29"/>
        <v>7.5600000000000005</v>
      </c>
    </row>
    <row r="221" spans="1:15" s="21" customFormat="1" ht="70.5">
      <c r="A221" s="151" t="s">
        <v>10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</row>
    <row r="222" spans="1:15" ht="141">
      <c r="A222" s="115" t="s">
        <v>110</v>
      </c>
      <c r="B222" s="116" t="s">
        <v>109</v>
      </c>
      <c r="C222" s="117" t="s">
        <v>65</v>
      </c>
      <c r="D222" s="118">
        <v>2.23</v>
      </c>
      <c r="E222" s="118">
        <v>8.06</v>
      </c>
      <c r="F222" s="118">
        <v>9.66</v>
      </c>
      <c r="G222" s="118">
        <v>117</v>
      </c>
      <c r="H222" s="118">
        <v>0.07</v>
      </c>
      <c r="I222" s="118">
        <v>11.92</v>
      </c>
      <c r="J222" s="118">
        <v>3.7</v>
      </c>
      <c r="K222" s="118">
        <v>0</v>
      </c>
      <c r="L222" s="118">
        <v>27.76</v>
      </c>
      <c r="M222" s="118">
        <v>59.12</v>
      </c>
      <c r="N222" s="118">
        <v>34.44</v>
      </c>
      <c r="O222" s="118">
        <v>0.92</v>
      </c>
    </row>
    <row r="223" spans="1:15" ht="141">
      <c r="A223" s="118">
        <v>49.5</v>
      </c>
      <c r="B223" s="116" t="s">
        <v>49</v>
      </c>
      <c r="C223" s="117" t="s">
        <v>58</v>
      </c>
      <c r="D223" s="118">
        <v>6.15</v>
      </c>
      <c r="E223" s="118">
        <v>5.96</v>
      </c>
      <c r="F223" s="118">
        <v>14.09</v>
      </c>
      <c r="G223" s="118">
        <v>153</v>
      </c>
      <c r="H223" s="118">
        <v>0.13</v>
      </c>
      <c r="I223" s="118">
        <v>10.39</v>
      </c>
      <c r="J223" s="118">
        <v>0.22</v>
      </c>
      <c r="K223" s="118">
        <v>0.01</v>
      </c>
      <c r="L223" s="118">
        <v>21.78</v>
      </c>
      <c r="M223" s="118">
        <v>110.2</v>
      </c>
      <c r="N223" s="118">
        <v>33.56</v>
      </c>
      <c r="O223" s="118">
        <v>1.34</v>
      </c>
    </row>
    <row r="224" spans="1:15" ht="70.5">
      <c r="A224" s="115">
        <v>19</v>
      </c>
      <c r="B224" s="116" t="s">
        <v>145</v>
      </c>
      <c r="C224" s="115">
        <v>70</v>
      </c>
      <c r="D224" s="115">
        <v>11</v>
      </c>
      <c r="E224" s="115">
        <v>23.9</v>
      </c>
      <c r="F224" s="115">
        <v>1.6</v>
      </c>
      <c r="G224" s="115">
        <v>266</v>
      </c>
      <c r="H224" s="115">
        <v>0</v>
      </c>
      <c r="I224" s="119">
        <v>0</v>
      </c>
      <c r="J224" s="119">
        <v>0.5</v>
      </c>
      <c r="K224" s="115">
        <v>0</v>
      </c>
      <c r="L224" s="115">
        <v>35</v>
      </c>
      <c r="M224" s="115">
        <v>159</v>
      </c>
      <c r="N224" s="115">
        <v>20</v>
      </c>
      <c r="O224" s="115">
        <v>1.8</v>
      </c>
    </row>
    <row r="225" spans="1:15" ht="70.5">
      <c r="A225" s="115">
        <v>7</v>
      </c>
      <c r="B225" s="116" t="s">
        <v>45</v>
      </c>
      <c r="C225" s="115">
        <v>180</v>
      </c>
      <c r="D225" s="115">
        <v>3.76</v>
      </c>
      <c r="E225" s="115">
        <v>5.58</v>
      </c>
      <c r="F225" s="115">
        <v>30</v>
      </c>
      <c r="G225" s="115">
        <f>D225*4+E225*9+F225*4</f>
        <v>185.26</v>
      </c>
      <c r="H225" s="115">
        <v>0.16</v>
      </c>
      <c r="I225" s="115">
        <v>21.69</v>
      </c>
      <c r="J225" s="115">
        <v>0.16</v>
      </c>
      <c r="K225" s="115">
        <v>0.03</v>
      </c>
      <c r="L225" s="115">
        <v>46.71</v>
      </c>
      <c r="M225" s="115">
        <v>105.02</v>
      </c>
      <c r="N225" s="115">
        <v>33.49</v>
      </c>
      <c r="O225" s="115">
        <v>1.2</v>
      </c>
    </row>
    <row r="226" spans="1:15" ht="70.5">
      <c r="A226" s="115">
        <v>17</v>
      </c>
      <c r="B226" s="116" t="s">
        <v>47</v>
      </c>
      <c r="C226" s="120">
        <v>200</v>
      </c>
      <c r="D226" s="118">
        <v>0.95</v>
      </c>
      <c r="E226" s="118">
        <v>0</v>
      </c>
      <c r="F226" s="118">
        <v>37.14</v>
      </c>
      <c r="G226" s="118">
        <v>158</v>
      </c>
      <c r="H226" s="118">
        <v>0.01</v>
      </c>
      <c r="I226" s="118">
        <v>0.86</v>
      </c>
      <c r="J226" s="118">
        <v>0.17</v>
      </c>
      <c r="K226" s="118">
        <v>0.01</v>
      </c>
      <c r="L226" s="118">
        <v>96</v>
      </c>
      <c r="M226" s="118">
        <v>33.11</v>
      </c>
      <c r="N226" s="118">
        <v>12.9</v>
      </c>
      <c r="O226" s="118">
        <v>2.63</v>
      </c>
    </row>
    <row r="227" spans="1:15" ht="70.5">
      <c r="A227" s="115" t="s">
        <v>38</v>
      </c>
      <c r="B227" s="116" t="s">
        <v>35</v>
      </c>
      <c r="C227" s="115">
        <v>85</v>
      </c>
      <c r="D227" s="115">
        <v>6.8</v>
      </c>
      <c r="E227" s="115">
        <v>0.13</v>
      </c>
      <c r="F227" s="115">
        <v>34.09</v>
      </c>
      <c r="G227" s="115">
        <v>176.8</v>
      </c>
      <c r="H227" s="115">
        <v>0.23</v>
      </c>
      <c r="I227" s="115">
        <v>0</v>
      </c>
      <c r="J227" s="115">
        <v>1.89</v>
      </c>
      <c r="K227" s="115">
        <v>0</v>
      </c>
      <c r="L227" s="115">
        <v>28.05</v>
      </c>
      <c r="M227" s="115">
        <v>198.9</v>
      </c>
      <c r="N227" s="115">
        <v>56.1</v>
      </c>
      <c r="O227" s="115">
        <v>3.74</v>
      </c>
    </row>
    <row r="228" spans="1:15" ht="70.5">
      <c r="A228" s="115" t="s">
        <v>38</v>
      </c>
      <c r="B228" s="116" t="s">
        <v>9</v>
      </c>
      <c r="C228" s="115">
        <v>40</v>
      </c>
      <c r="D228" s="115">
        <v>1.96</v>
      </c>
      <c r="E228" s="115">
        <v>0.4</v>
      </c>
      <c r="F228" s="115">
        <v>17.92</v>
      </c>
      <c r="G228" s="115">
        <v>80</v>
      </c>
      <c r="H228" s="115">
        <v>0.04</v>
      </c>
      <c r="I228" s="115">
        <v>0</v>
      </c>
      <c r="J228" s="115">
        <v>0</v>
      </c>
      <c r="K228" s="115">
        <v>0</v>
      </c>
      <c r="L228" s="115">
        <v>7.2</v>
      </c>
      <c r="M228" s="115">
        <v>36.8</v>
      </c>
      <c r="N228" s="115">
        <v>8</v>
      </c>
      <c r="O228" s="115">
        <v>1.16</v>
      </c>
    </row>
    <row r="229" spans="1:15" ht="70.5">
      <c r="A229" s="115"/>
      <c r="B229" s="116" t="s">
        <v>36</v>
      </c>
      <c r="C229" s="117"/>
      <c r="D229" s="118">
        <f aca="true" t="shared" si="30" ref="D229:O229">SUM(D222:D228)</f>
        <v>32.85</v>
      </c>
      <c r="E229" s="118">
        <f t="shared" si="30"/>
        <v>44.03</v>
      </c>
      <c r="F229" s="118">
        <f t="shared" si="30"/>
        <v>144.5</v>
      </c>
      <c r="G229" s="118">
        <f t="shared" si="30"/>
        <v>1136.06</v>
      </c>
      <c r="H229" s="118">
        <f t="shared" si="30"/>
        <v>0.64</v>
      </c>
      <c r="I229" s="118">
        <f t="shared" si="30"/>
        <v>44.86</v>
      </c>
      <c r="J229" s="118">
        <f t="shared" si="30"/>
        <v>6.64</v>
      </c>
      <c r="K229" s="118">
        <f t="shared" si="30"/>
        <v>0.05</v>
      </c>
      <c r="L229" s="118">
        <f t="shared" si="30"/>
        <v>262.5</v>
      </c>
      <c r="M229" s="118">
        <f t="shared" si="30"/>
        <v>702.15</v>
      </c>
      <c r="N229" s="118">
        <f t="shared" si="30"/>
        <v>198.49</v>
      </c>
      <c r="O229" s="118">
        <f t="shared" si="30"/>
        <v>12.790000000000001</v>
      </c>
    </row>
    <row r="230" spans="1:15" ht="70.5">
      <c r="A230" s="115"/>
      <c r="B230" s="116"/>
      <c r="C230" s="117"/>
      <c r="D230" s="111" t="s">
        <v>1</v>
      </c>
      <c r="E230" s="111" t="s">
        <v>2</v>
      </c>
      <c r="F230" s="111" t="s">
        <v>3</v>
      </c>
      <c r="G230" s="111" t="s">
        <v>4</v>
      </c>
      <c r="H230" s="111" t="s">
        <v>34</v>
      </c>
      <c r="I230" s="111" t="s">
        <v>6</v>
      </c>
      <c r="J230" s="111" t="s">
        <v>48</v>
      </c>
      <c r="K230" s="111" t="s">
        <v>28</v>
      </c>
      <c r="L230" s="111" t="s">
        <v>29</v>
      </c>
      <c r="M230" s="111" t="s">
        <v>30</v>
      </c>
      <c r="N230" s="111" t="s">
        <v>31</v>
      </c>
      <c r="O230" s="111" t="s">
        <v>5</v>
      </c>
    </row>
    <row r="231" spans="1:15" s="20" customFormat="1" ht="70.5">
      <c r="A231" s="115"/>
      <c r="B231" s="121" t="s">
        <v>11</v>
      </c>
      <c r="C231" s="117"/>
      <c r="D231" s="118">
        <f aca="true" t="shared" si="31" ref="D231:O231">D220+D229</f>
        <v>54.97</v>
      </c>
      <c r="E231" s="118">
        <f t="shared" si="31"/>
        <v>67.32</v>
      </c>
      <c r="F231" s="118">
        <f t="shared" si="31"/>
        <v>241.64</v>
      </c>
      <c r="G231" s="118">
        <f t="shared" si="31"/>
        <v>1826.95</v>
      </c>
      <c r="H231" s="118">
        <f t="shared" si="31"/>
        <v>0.9930000000000001</v>
      </c>
      <c r="I231" s="118">
        <f t="shared" si="31"/>
        <v>64.52</v>
      </c>
      <c r="J231" s="118">
        <f t="shared" si="31"/>
        <v>8.18</v>
      </c>
      <c r="K231" s="118">
        <f t="shared" si="31"/>
        <v>0.46</v>
      </c>
      <c r="L231" s="118">
        <f t="shared" si="31"/>
        <v>889.57</v>
      </c>
      <c r="M231" s="118">
        <f t="shared" si="31"/>
        <v>1342.7599999999998</v>
      </c>
      <c r="N231" s="118">
        <f t="shared" si="31"/>
        <v>315.95</v>
      </c>
      <c r="O231" s="118">
        <f t="shared" si="31"/>
        <v>20.35</v>
      </c>
    </row>
    <row r="232" spans="1:15" ht="139.5">
      <c r="A232" s="115"/>
      <c r="B232" s="121" t="s">
        <v>136</v>
      </c>
      <c r="C232" s="117"/>
      <c r="D232" s="118">
        <v>54</v>
      </c>
      <c r="E232" s="118">
        <v>55</v>
      </c>
      <c r="F232" s="118">
        <v>230</v>
      </c>
      <c r="G232" s="118">
        <v>1628</v>
      </c>
      <c r="H232" s="118">
        <v>0.84</v>
      </c>
      <c r="I232" s="118">
        <v>42</v>
      </c>
      <c r="J232" s="118">
        <v>7</v>
      </c>
      <c r="K232" s="118">
        <v>0.54</v>
      </c>
      <c r="L232" s="118">
        <v>720</v>
      </c>
      <c r="M232" s="118">
        <v>1080</v>
      </c>
      <c r="N232" s="118">
        <v>180</v>
      </c>
      <c r="O232" s="118">
        <v>10.2</v>
      </c>
    </row>
    <row r="233" spans="1:15" ht="139.5">
      <c r="A233" s="112"/>
      <c r="B233" s="122" t="s">
        <v>12</v>
      </c>
      <c r="C233" s="111"/>
      <c r="D233" s="118">
        <f aca="true" t="shared" si="32" ref="D233:O233">D231*100/D232</f>
        <v>101.79629629629629</v>
      </c>
      <c r="E233" s="118">
        <f t="shared" si="32"/>
        <v>122.39999999999998</v>
      </c>
      <c r="F233" s="118">
        <f t="shared" si="32"/>
        <v>105.06086956521739</v>
      </c>
      <c r="G233" s="118">
        <f t="shared" si="32"/>
        <v>112.22051597051598</v>
      </c>
      <c r="H233" s="118">
        <f t="shared" si="32"/>
        <v>118.21428571428574</v>
      </c>
      <c r="I233" s="118">
        <f t="shared" si="32"/>
        <v>153.61904761904762</v>
      </c>
      <c r="J233" s="118">
        <f t="shared" si="32"/>
        <v>116.85714285714286</v>
      </c>
      <c r="K233" s="118">
        <f t="shared" si="32"/>
        <v>85.18518518518518</v>
      </c>
      <c r="L233" s="118">
        <f t="shared" si="32"/>
        <v>123.5513888888889</v>
      </c>
      <c r="M233" s="118">
        <f t="shared" si="32"/>
        <v>124.32962962962961</v>
      </c>
      <c r="N233" s="118">
        <f t="shared" si="32"/>
        <v>175.52777777777777</v>
      </c>
      <c r="O233" s="118">
        <f t="shared" si="32"/>
        <v>199.50980392156868</v>
      </c>
    </row>
    <row r="234" spans="1:15" ht="70.5">
      <c r="A234" s="149" t="s">
        <v>176</v>
      </c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ht="70.5">
      <c r="A235" s="149" t="s">
        <v>21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ht="70.5">
      <c r="A236" s="151" t="s">
        <v>37</v>
      </c>
      <c r="B236" s="149" t="s">
        <v>22</v>
      </c>
      <c r="C236" s="152" t="s">
        <v>23</v>
      </c>
      <c r="D236" s="149" t="s">
        <v>24</v>
      </c>
      <c r="E236" s="149"/>
      <c r="F236" s="149"/>
      <c r="G236" s="149" t="s">
        <v>25</v>
      </c>
      <c r="H236" s="149" t="s">
        <v>26</v>
      </c>
      <c r="I236" s="149"/>
      <c r="J236" s="149"/>
      <c r="K236" s="149"/>
      <c r="L236" s="149" t="s">
        <v>27</v>
      </c>
      <c r="M236" s="149"/>
      <c r="N236" s="149"/>
      <c r="O236" s="149"/>
    </row>
    <row r="237" spans="1:15" ht="70.5">
      <c r="A237" s="151"/>
      <c r="B237" s="149"/>
      <c r="C237" s="152"/>
      <c r="D237" s="111" t="s">
        <v>1</v>
      </c>
      <c r="E237" s="111" t="s">
        <v>2</v>
      </c>
      <c r="F237" s="111" t="s">
        <v>3</v>
      </c>
      <c r="G237" s="149"/>
      <c r="H237" s="111" t="s">
        <v>34</v>
      </c>
      <c r="I237" s="111" t="s">
        <v>6</v>
      </c>
      <c r="J237" s="111" t="s">
        <v>48</v>
      </c>
      <c r="K237" s="111" t="s">
        <v>28</v>
      </c>
      <c r="L237" s="111" t="s">
        <v>29</v>
      </c>
      <c r="M237" s="111" t="s">
        <v>30</v>
      </c>
      <c r="N237" s="111" t="s">
        <v>31</v>
      </c>
      <c r="O237" s="111" t="s">
        <v>5</v>
      </c>
    </row>
    <row r="238" spans="1:15" ht="70.5">
      <c r="A238" s="112">
        <v>1</v>
      </c>
      <c r="B238" s="113">
        <v>2</v>
      </c>
      <c r="C238" s="114">
        <v>3</v>
      </c>
      <c r="D238" s="113">
        <v>4</v>
      </c>
      <c r="E238" s="113">
        <v>5</v>
      </c>
      <c r="F238" s="113">
        <v>6</v>
      </c>
      <c r="G238" s="113">
        <v>7</v>
      </c>
      <c r="H238" s="113">
        <v>8</v>
      </c>
      <c r="I238" s="113">
        <v>9</v>
      </c>
      <c r="J238" s="113">
        <v>10</v>
      </c>
      <c r="K238" s="113">
        <v>11</v>
      </c>
      <c r="L238" s="113">
        <v>12</v>
      </c>
      <c r="M238" s="113">
        <v>13</v>
      </c>
      <c r="N238" s="113">
        <v>14</v>
      </c>
      <c r="O238" s="113">
        <v>15</v>
      </c>
    </row>
    <row r="239" spans="1:15" ht="70.5">
      <c r="A239" s="149" t="s">
        <v>7</v>
      </c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ht="141">
      <c r="A240" s="115">
        <v>31</v>
      </c>
      <c r="B240" s="116" t="s">
        <v>40</v>
      </c>
      <c r="C240" s="115" t="s">
        <v>183</v>
      </c>
      <c r="D240" s="118">
        <v>30.46</v>
      </c>
      <c r="E240" s="118">
        <v>22.98</v>
      </c>
      <c r="F240" s="118">
        <v>47.02</v>
      </c>
      <c r="G240" s="118">
        <v>535</v>
      </c>
      <c r="H240" s="118">
        <v>0.1</v>
      </c>
      <c r="I240" s="118">
        <v>0.69</v>
      </c>
      <c r="J240" s="118">
        <v>0.72</v>
      </c>
      <c r="K240" s="118">
        <v>0.13</v>
      </c>
      <c r="L240" s="118">
        <v>362.91</v>
      </c>
      <c r="M240" s="118">
        <v>423.44</v>
      </c>
      <c r="N240" s="118">
        <v>48.22</v>
      </c>
      <c r="O240" s="118">
        <v>1.13</v>
      </c>
    </row>
    <row r="241" spans="1:15" ht="70.5">
      <c r="A241" s="115" t="s">
        <v>38</v>
      </c>
      <c r="B241" s="116" t="s">
        <v>9</v>
      </c>
      <c r="C241" s="115">
        <v>40</v>
      </c>
      <c r="D241" s="115">
        <v>1.96</v>
      </c>
      <c r="E241" s="115">
        <v>0.4</v>
      </c>
      <c r="F241" s="115">
        <v>17.92</v>
      </c>
      <c r="G241" s="115">
        <v>80</v>
      </c>
      <c r="H241" s="115">
        <v>0.04</v>
      </c>
      <c r="I241" s="115">
        <v>0</v>
      </c>
      <c r="J241" s="115">
        <v>0</v>
      </c>
      <c r="K241" s="115">
        <v>0</v>
      </c>
      <c r="L241" s="115">
        <v>7.2</v>
      </c>
      <c r="M241" s="115">
        <v>36.8</v>
      </c>
      <c r="N241" s="115">
        <v>8</v>
      </c>
      <c r="O241" s="115">
        <v>1.16</v>
      </c>
    </row>
    <row r="242" spans="1:15" ht="141">
      <c r="A242" s="115">
        <v>32</v>
      </c>
      <c r="B242" s="116" t="s">
        <v>108</v>
      </c>
      <c r="C242" s="115">
        <v>38</v>
      </c>
      <c r="D242" s="115">
        <v>2.32</v>
      </c>
      <c r="E242" s="115">
        <v>0.24</v>
      </c>
      <c r="F242" s="115">
        <v>20.26</v>
      </c>
      <c r="G242" s="115">
        <v>91</v>
      </c>
      <c r="H242" s="115">
        <v>0.03</v>
      </c>
      <c r="I242" s="115">
        <v>0.01</v>
      </c>
      <c r="J242" s="115">
        <v>0.35</v>
      </c>
      <c r="K242" s="115">
        <v>0.02</v>
      </c>
      <c r="L242" s="115">
        <v>6.96</v>
      </c>
      <c r="M242" s="115">
        <v>20.94</v>
      </c>
      <c r="N242" s="115">
        <v>4.92</v>
      </c>
      <c r="O242" s="115">
        <v>0.41</v>
      </c>
    </row>
    <row r="243" spans="1:15" ht="70.5">
      <c r="A243" s="115">
        <v>20</v>
      </c>
      <c r="B243" s="116" t="s">
        <v>43</v>
      </c>
      <c r="C243" s="115">
        <v>200</v>
      </c>
      <c r="D243" s="115">
        <v>3.74</v>
      </c>
      <c r="E243" s="115">
        <v>4.19</v>
      </c>
      <c r="F243" s="115">
        <v>24.1</v>
      </c>
      <c r="G243" s="115">
        <v>148</v>
      </c>
      <c r="H243" s="115">
        <v>0.05</v>
      </c>
      <c r="I243" s="119">
        <v>1.74</v>
      </c>
      <c r="J243" s="119">
        <v>0</v>
      </c>
      <c r="K243" s="115">
        <v>0.04</v>
      </c>
      <c r="L243" s="115">
        <v>159.01</v>
      </c>
      <c r="M243" s="115">
        <v>121.12</v>
      </c>
      <c r="N243" s="115">
        <v>20.4</v>
      </c>
      <c r="O243" s="115">
        <v>0.54</v>
      </c>
    </row>
    <row r="244" spans="1:15" ht="70.5">
      <c r="A244" s="115"/>
      <c r="B244" s="116" t="s">
        <v>36</v>
      </c>
      <c r="C244" s="120"/>
      <c r="D244" s="118">
        <f aca="true" t="shared" si="33" ref="D244:O244">SUM(D240:D243)</f>
        <v>38.480000000000004</v>
      </c>
      <c r="E244" s="118">
        <f t="shared" si="33"/>
        <v>27.81</v>
      </c>
      <c r="F244" s="118">
        <f t="shared" si="33"/>
        <v>109.30000000000001</v>
      </c>
      <c r="G244" s="118">
        <f t="shared" si="33"/>
        <v>854</v>
      </c>
      <c r="H244" s="118">
        <f t="shared" si="33"/>
        <v>0.22000000000000003</v>
      </c>
      <c r="I244" s="118">
        <f t="shared" si="33"/>
        <v>2.44</v>
      </c>
      <c r="J244" s="118">
        <f t="shared" si="33"/>
        <v>1.0699999999999998</v>
      </c>
      <c r="K244" s="118">
        <f t="shared" si="33"/>
        <v>0.19</v>
      </c>
      <c r="L244" s="118">
        <f t="shared" si="33"/>
        <v>536.0799999999999</v>
      </c>
      <c r="M244" s="118">
        <f t="shared" si="33"/>
        <v>602.3</v>
      </c>
      <c r="N244" s="118">
        <f t="shared" si="33"/>
        <v>81.53999999999999</v>
      </c>
      <c r="O244" s="118">
        <f t="shared" si="33"/>
        <v>3.24</v>
      </c>
    </row>
    <row r="245" spans="1:15" ht="70.5">
      <c r="A245" s="151" t="s">
        <v>10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</row>
    <row r="246" spans="1:15" ht="141">
      <c r="A246" s="115">
        <v>1</v>
      </c>
      <c r="B246" s="116" t="s">
        <v>92</v>
      </c>
      <c r="C246" s="117" t="s">
        <v>42</v>
      </c>
      <c r="D246" s="118">
        <v>2.95</v>
      </c>
      <c r="E246" s="118">
        <v>0.2</v>
      </c>
      <c r="F246" s="118">
        <v>5.47</v>
      </c>
      <c r="G246" s="118">
        <v>36.67</v>
      </c>
      <c r="H246" s="118">
        <v>0.07</v>
      </c>
      <c r="I246" s="118">
        <v>10</v>
      </c>
      <c r="J246" s="118">
        <v>0.15</v>
      </c>
      <c r="K246" s="118">
        <v>0</v>
      </c>
      <c r="L246" s="118">
        <v>20</v>
      </c>
      <c r="M246" s="118">
        <v>61.38</v>
      </c>
      <c r="N246" s="118">
        <v>20.58</v>
      </c>
      <c r="O246" s="118">
        <v>0.68</v>
      </c>
    </row>
    <row r="247" spans="1:15" ht="70.5">
      <c r="A247" s="115">
        <v>60</v>
      </c>
      <c r="B247" s="116" t="s">
        <v>128</v>
      </c>
      <c r="C247" s="117" t="s">
        <v>51</v>
      </c>
      <c r="D247" s="118">
        <v>8.85</v>
      </c>
      <c r="E247" s="118">
        <v>3.86</v>
      </c>
      <c r="F247" s="118">
        <v>13.58</v>
      </c>
      <c r="G247" s="118">
        <v>139</v>
      </c>
      <c r="H247" s="118">
        <v>0.08</v>
      </c>
      <c r="I247" s="118">
        <v>6.45</v>
      </c>
      <c r="J247" s="118">
        <v>0.17</v>
      </c>
      <c r="K247" s="118">
        <v>0.02</v>
      </c>
      <c r="L247" s="118">
        <v>19.55</v>
      </c>
      <c r="M247" s="118">
        <v>152.16</v>
      </c>
      <c r="N247" s="118">
        <v>30.91</v>
      </c>
      <c r="O247" s="118">
        <v>1.01</v>
      </c>
    </row>
    <row r="248" spans="1:15" ht="211.5">
      <c r="A248" s="115">
        <v>64.74</v>
      </c>
      <c r="B248" s="116" t="s">
        <v>138</v>
      </c>
      <c r="C248" s="117" t="s">
        <v>33</v>
      </c>
      <c r="D248" s="118">
        <v>14</v>
      </c>
      <c r="E248" s="118">
        <v>12.69</v>
      </c>
      <c r="F248" s="118">
        <v>8.03</v>
      </c>
      <c r="G248" s="118">
        <f>D248*4+E248*9+F248*4</f>
        <v>202.32999999999998</v>
      </c>
      <c r="H248" s="118">
        <v>0.32</v>
      </c>
      <c r="I248" s="118">
        <v>9.9</v>
      </c>
      <c r="J248" s="118">
        <v>4.17</v>
      </c>
      <c r="K248" s="118">
        <v>10.622</v>
      </c>
      <c r="L248" s="118">
        <v>13.73</v>
      </c>
      <c r="M248" s="118">
        <v>32.21</v>
      </c>
      <c r="N248" s="118">
        <v>21.17</v>
      </c>
      <c r="O248" s="118">
        <v>6.89</v>
      </c>
    </row>
    <row r="249" spans="1:15" ht="70.5">
      <c r="A249" s="115">
        <v>76</v>
      </c>
      <c r="B249" s="116" t="s">
        <v>116</v>
      </c>
      <c r="C249" s="117" t="s">
        <v>140</v>
      </c>
      <c r="D249" s="118">
        <v>0.3</v>
      </c>
      <c r="E249" s="118">
        <v>2.99</v>
      </c>
      <c r="F249" s="118">
        <v>1.59</v>
      </c>
      <c r="G249" s="118">
        <v>32.5</v>
      </c>
      <c r="H249" s="118">
        <v>0</v>
      </c>
      <c r="I249" s="118">
        <v>0.03</v>
      </c>
      <c r="J249" s="118">
        <v>0.06</v>
      </c>
      <c r="K249" s="118">
        <v>0.03</v>
      </c>
      <c r="L249" s="118">
        <v>6.63</v>
      </c>
      <c r="M249" s="118">
        <v>5.58</v>
      </c>
      <c r="N249" s="118">
        <v>0.7</v>
      </c>
      <c r="O249" s="118">
        <v>0.04</v>
      </c>
    </row>
    <row r="250" spans="1:15" ht="70.5">
      <c r="A250" s="115">
        <v>24</v>
      </c>
      <c r="B250" s="116" t="s">
        <v>141</v>
      </c>
      <c r="C250" s="117" t="s">
        <v>52</v>
      </c>
      <c r="D250" s="118">
        <v>10.3</v>
      </c>
      <c r="E250" s="118">
        <v>7.03</v>
      </c>
      <c r="F250" s="118">
        <v>46.52</v>
      </c>
      <c r="G250" s="118">
        <v>289</v>
      </c>
      <c r="H250" s="118">
        <v>0.12</v>
      </c>
      <c r="I250" s="118">
        <v>0</v>
      </c>
      <c r="J250" s="118">
        <v>0.56</v>
      </c>
      <c r="K250" s="118">
        <v>0.02</v>
      </c>
      <c r="L250" s="118">
        <v>28.5</v>
      </c>
      <c r="M250" s="118">
        <v>246.36</v>
      </c>
      <c r="N250" s="118">
        <v>163.33</v>
      </c>
      <c r="O250" s="118">
        <v>5.55</v>
      </c>
    </row>
    <row r="251" spans="1:15" ht="70.5">
      <c r="A251" s="115">
        <v>57</v>
      </c>
      <c r="B251" s="116" t="s">
        <v>8</v>
      </c>
      <c r="C251" s="115">
        <v>200</v>
      </c>
      <c r="D251" s="115">
        <v>0.1</v>
      </c>
      <c r="E251" s="115">
        <v>0.03</v>
      </c>
      <c r="F251" s="115">
        <v>17.99</v>
      </c>
      <c r="G251" s="115">
        <v>73</v>
      </c>
      <c r="H251" s="115">
        <v>0</v>
      </c>
      <c r="I251" s="119">
        <v>0</v>
      </c>
      <c r="J251" s="119">
        <v>0</v>
      </c>
      <c r="K251" s="115">
        <v>0</v>
      </c>
      <c r="L251" s="115">
        <v>3.01</v>
      </c>
      <c r="M251" s="115">
        <v>4.12</v>
      </c>
      <c r="N251" s="115">
        <v>2.2</v>
      </c>
      <c r="O251" s="115">
        <v>0.46</v>
      </c>
    </row>
    <row r="252" spans="1:15" ht="70.5">
      <c r="A252" s="115" t="s">
        <v>38</v>
      </c>
      <c r="B252" s="116" t="s">
        <v>35</v>
      </c>
      <c r="C252" s="115">
        <v>85</v>
      </c>
      <c r="D252" s="115">
        <v>6.8</v>
      </c>
      <c r="E252" s="115">
        <v>0.13</v>
      </c>
      <c r="F252" s="115">
        <v>34.09</v>
      </c>
      <c r="G252" s="115">
        <v>176.8</v>
      </c>
      <c r="H252" s="115">
        <v>0.23</v>
      </c>
      <c r="I252" s="115">
        <v>0</v>
      </c>
      <c r="J252" s="115">
        <v>1.89</v>
      </c>
      <c r="K252" s="115">
        <v>0</v>
      </c>
      <c r="L252" s="115">
        <v>28.05</v>
      </c>
      <c r="M252" s="115">
        <v>198.9</v>
      </c>
      <c r="N252" s="115">
        <v>56.1</v>
      </c>
      <c r="O252" s="115">
        <v>3.74</v>
      </c>
    </row>
    <row r="253" spans="1:15" ht="70.5">
      <c r="A253" s="115" t="s">
        <v>38</v>
      </c>
      <c r="B253" s="116" t="s">
        <v>9</v>
      </c>
      <c r="C253" s="115">
        <v>40</v>
      </c>
      <c r="D253" s="115">
        <v>1.96</v>
      </c>
      <c r="E253" s="115">
        <v>0.4</v>
      </c>
      <c r="F253" s="115">
        <v>17.92</v>
      </c>
      <c r="G253" s="115">
        <v>80</v>
      </c>
      <c r="H253" s="115">
        <v>0.04</v>
      </c>
      <c r="I253" s="115">
        <v>0</v>
      </c>
      <c r="J253" s="115">
        <v>0</v>
      </c>
      <c r="K253" s="115">
        <v>0</v>
      </c>
      <c r="L253" s="115">
        <v>7.2</v>
      </c>
      <c r="M253" s="115">
        <v>36.8</v>
      </c>
      <c r="N253" s="115">
        <v>8</v>
      </c>
      <c r="O253" s="115">
        <v>1.16</v>
      </c>
    </row>
    <row r="254" spans="1:15" ht="70.5">
      <c r="A254" s="115"/>
      <c r="B254" s="116" t="s">
        <v>36</v>
      </c>
      <c r="C254" s="117"/>
      <c r="D254" s="118">
        <f aca="true" t="shared" si="34" ref="D254:O254">SUM(D246:D253)</f>
        <v>45.260000000000005</v>
      </c>
      <c r="E254" s="118">
        <f t="shared" si="34"/>
        <v>27.330000000000002</v>
      </c>
      <c r="F254" s="118">
        <f t="shared" si="34"/>
        <v>145.19</v>
      </c>
      <c r="G254" s="118">
        <f t="shared" si="34"/>
        <v>1029.3</v>
      </c>
      <c r="H254" s="118">
        <f t="shared" si="34"/>
        <v>0.8600000000000001</v>
      </c>
      <c r="I254" s="118">
        <f t="shared" si="34"/>
        <v>26.380000000000003</v>
      </c>
      <c r="J254" s="118">
        <f t="shared" si="34"/>
        <v>6.999999999999999</v>
      </c>
      <c r="K254" s="118">
        <f t="shared" si="34"/>
        <v>10.691999999999998</v>
      </c>
      <c r="L254" s="118">
        <f t="shared" si="34"/>
        <v>126.67</v>
      </c>
      <c r="M254" s="118">
        <f t="shared" si="34"/>
        <v>737.51</v>
      </c>
      <c r="N254" s="118">
        <f t="shared" si="34"/>
        <v>302.99</v>
      </c>
      <c r="O254" s="118">
        <f t="shared" si="34"/>
        <v>19.529999999999998</v>
      </c>
    </row>
    <row r="255" spans="1:15" ht="70.5">
      <c r="A255" s="115"/>
      <c r="B255" s="116"/>
      <c r="C255" s="117"/>
      <c r="D255" s="111" t="s">
        <v>1</v>
      </c>
      <c r="E255" s="111" t="s">
        <v>2</v>
      </c>
      <c r="F255" s="111" t="s">
        <v>3</v>
      </c>
      <c r="G255" s="111" t="s">
        <v>4</v>
      </c>
      <c r="H255" s="111" t="s">
        <v>34</v>
      </c>
      <c r="I255" s="111" t="s">
        <v>6</v>
      </c>
      <c r="J255" s="111" t="s">
        <v>48</v>
      </c>
      <c r="K255" s="111" t="s">
        <v>28</v>
      </c>
      <c r="L255" s="111" t="s">
        <v>29</v>
      </c>
      <c r="M255" s="111" t="s">
        <v>30</v>
      </c>
      <c r="N255" s="111" t="s">
        <v>31</v>
      </c>
      <c r="O255" s="111" t="s">
        <v>5</v>
      </c>
    </row>
    <row r="256" spans="1:15" ht="70.5">
      <c r="A256" s="115"/>
      <c r="B256" s="121" t="s">
        <v>11</v>
      </c>
      <c r="C256" s="117"/>
      <c r="D256" s="118">
        <f aca="true" t="shared" si="35" ref="D256:O256">D244+D254</f>
        <v>83.74000000000001</v>
      </c>
      <c r="E256" s="118">
        <f t="shared" si="35"/>
        <v>55.14</v>
      </c>
      <c r="F256" s="118">
        <f t="shared" si="35"/>
        <v>254.49</v>
      </c>
      <c r="G256" s="118">
        <f t="shared" si="35"/>
        <v>1883.3</v>
      </c>
      <c r="H256" s="118">
        <f t="shared" si="35"/>
        <v>1.08</v>
      </c>
      <c r="I256" s="118">
        <f t="shared" si="35"/>
        <v>28.820000000000004</v>
      </c>
      <c r="J256" s="118">
        <f t="shared" si="35"/>
        <v>8.069999999999999</v>
      </c>
      <c r="K256" s="118">
        <f t="shared" si="35"/>
        <v>10.881999999999998</v>
      </c>
      <c r="L256" s="118">
        <f t="shared" si="35"/>
        <v>662.7499999999999</v>
      </c>
      <c r="M256" s="118">
        <f t="shared" si="35"/>
        <v>1339.81</v>
      </c>
      <c r="N256" s="118">
        <f t="shared" si="35"/>
        <v>384.53</v>
      </c>
      <c r="O256" s="118">
        <f t="shared" si="35"/>
        <v>22.769999999999996</v>
      </c>
    </row>
    <row r="257" spans="1:15" ht="139.5">
      <c r="A257" s="115"/>
      <c r="B257" s="121" t="s">
        <v>136</v>
      </c>
      <c r="C257" s="117"/>
      <c r="D257" s="118">
        <f>D256*120/115</f>
        <v>87.3808695652174</v>
      </c>
      <c r="E257" s="118">
        <v>55</v>
      </c>
      <c r="F257" s="118">
        <v>230</v>
      </c>
      <c r="G257" s="118">
        <v>1628</v>
      </c>
      <c r="H257" s="118">
        <v>0.84</v>
      </c>
      <c r="I257" s="118">
        <v>42</v>
      </c>
      <c r="J257" s="118">
        <v>7</v>
      </c>
      <c r="K257" s="118">
        <v>0.54</v>
      </c>
      <c r="L257" s="118">
        <v>720</v>
      </c>
      <c r="M257" s="118">
        <v>1080</v>
      </c>
      <c r="N257" s="118">
        <v>180</v>
      </c>
      <c r="O257" s="118">
        <v>10.2</v>
      </c>
    </row>
    <row r="258" spans="1:15" ht="139.5">
      <c r="A258" s="112"/>
      <c r="B258" s="122" t="s">
        <v>12</v>
      </c>
      <c r="C258" s="111"/>
      <c r="D258" s="118">
        <f>D257*120/115</f>
        <v>91.18003780718337</v>
      </c>
      <c r="E258" s="118">
        <f aca="true" t="shared" si="36" ref="E258:O258">E256*100/E257</f>
        <v>100.25454545454545</v>
      </c>
      <c r="F258" s="118">
        <f t="shared" si="36"/>
        <v>110.64782608695653</v>
      </c>
      <c r="G258" s="118">
        <f t="shared" si="36"/>
        <v>115.68181818181819</v>
      </c>
      <c r="H258" s="118">
        <f t="shared" si="36"/>
        <v>128.57142857142858</v>
      </c>
      <c r="I258" s="118">
        <f t="shared" si="36"/>
        <v>68.61904761904763</v>
      </c>
      <c r="J258" s="118">
        <f t="shared" si="36"/>
        <v>115.28571428571426</v>
      </c>
      <c r="K258" s="118">
        <f t="shared" si="36"/>
        <v>2015.1851851851848</v>
      </c>
      <c r="L258" s="118">
        <f t="shared" si="36"/>
        <v>92.04861111111109</v>
      </c>
      <c r="M258" s="118">
        <f t="shared" si="36"/>
        <v>124.05648148148148</v>
      </c>
      <c r="N258" s="118">
        <f t="shared" si="36"/>
        <v>213.62777777777777</v>
      </c>
      <c r="O258" s="118">
        <f t="shared" si="36"/>
        <v>223.23529411764704</v>
      </c>
    </row>
    <row r="259" spans="1:15" ht="70.5">
      <c r="A259" s="149" t="s">
        <v>59</v>
      </c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ht="70.5">
      <c r="A260" s="151"/>
      <c r="B260" s="149"/>
      <c r="C260" s="152"/>
      <c r="D260" s="149" t="s">
        <v>24</v>
      </c>
      <c r="E260" s="149"/>
      <c r="F260" s="149"/>
      <c r="G260" s="149" t="s">
        <v>25</v>
      </c>
      <c r="H260" s="149" t="s">
        <v>26</v>
      </c>
      <c r="I260" s="149"/>
      <c r="J260" s="149"/>
      <c r="K260" s="149"/>
      <c r="L260" s="149" t="s">
        <v>27</v>
      </c>
      <c r="M260" s="149"/>
      <c r="N260" s="149"/>
      <c r="O260" s="149"/>
    </row>
    <row r="261" spans="1:15" ht="70.5">
      <c r="A261" s="151"/>
      <c r="B261" s="149"/>
      <c r="C261" s="152"/>
      <c r="D261" s="111" t="s">
        <v>1</v>
      </c>
      <c r="E261" s="111" t="s">
        <v>2</v>
      </c>
      <c r="F261" s="111" t="s">
        <v>3</v>
      </c>
      <c r="G261" s="149"/>
      <c r="H261" s="111" t="s">
        <v>34</v>
      </c>
      <c r="I261" s="111" t="s">
        <v>6</v>
      </c>
      <c r="J261" s="111" t="s">
        <v>48</v>
      </c>
      <c r="K261" s="111" t="s">
        <v>28</v>
      </c>
      <c r="L261" s="111" t="s">
        <v>29</v>
      </c>
      <c r="M261" s="111" t="s">
        <v>30</v>
      </c>
      <c r="N261" s="111" t="s">
        <v>31</v>
      </c>
      <c r="O261" s="111" t="s">
        <v>5</v>
      </c>
    </row>
    <row r="262" spans="1:15" ht="70.5">
      <c r="A262" s="136" t="s">
        <v>99</v>
      </c>
      <c r="B262" s="136"/>
      <c r="C262" s="136"/>
      <c r="D262" s="118">
        <f>SUM(D25+D51+D77+D101+D127+D152+D179+D204+D231+D256)</f>
        <v>624.52</v>
      </c>
      <c r="E262" s="118">
        <f>SUM(E25+E51+E77+E101+E127+E152+E179+E204+E231+E256)</f>
        <v>574.9799999999999</v>
      </c>
      <c r="F262" s="118">
        <f>SUM(F25+F51+F77+F101+F127+F152+F179+F204+F231+F256)</f>
        <v>2433.6799999999994</v>
      </c>
      <c r="G262" s="118">
        <f>SUM(G25+G51+G77+G101+G127+G152+G179+G204+G231+G256)</f>
        <v>16950.68</v>
      </c>
      <c r="H262" s="118">
        <f>SUM(H25+H51+H77+H101+H127+H152+H179+H204+H231+H256)</f>
        <v>8.704</v>
      </c>
      <c r="I262" s="118">
        <f>SUM(I25+I51+I77+I101+I127+I152+I179+I204+I231+I256)</f>
        <v>414.50399999999996</v>
      </c>
      <c r="J262" s="118">
        <f>SUM(J25+J51+J77+J101+J127+J152+J179+J204+J231+J256)</f>
        <v>94.58000000000001</v>
      </c>
      <c r="K262" s="118">
        <f>SUM(K25+K51+K77+K101+K127+K152+K179+K204+K231+K256)</f>
        <v>13.111999999999998</v>
      </c>
      <c r="L262" s="118">
        <f>SUM(L25+L51+L77+L101+L127+L152+L179+L204+L231+L256)</f>
        <v>6063.92</v>
      </c>
      <c r="M262" s="118">
        <f>SUM(M25+M51+M77+M101+M127+M152+M179+M204+M231+M256)</f>
        <v>11978.300000000001</v>
      </c>
      <c r="N262" s="118">
        <f>SUM(N25+N51+N77+N101+N127+N152+N179+N204+N231+N256)</f>
        <v>3101.0699999999997</v>
      </c>
      <c r="O262" s="118">
        <f>SUM(O25+O51+O77+O101+O127+O152+O179+O204+O231+O256)</f>
        <v>202.92000000000002</v>
      </c>
    </row>
    <row r="263" spans="1:15" ht="70.5">
      <c r="A263" s="136" t="s">
        <v>41</v>
      </c>
      <c r="B263" s="136"/>
      <c r="C263" s="136"/>
      <c r="D263" s="118">
        <f>D262/10</f>
        <v>62.452</v>
      </c>
      <c r="E263" s="118">
        <f aca="true" t="shared" si="37" ref="E263:O263">E262/10</f>
        <v>57.49799999999999</v>
      </c>
      <c r="F263" s="118">
        <f t="shared" si="37"/>
        <v>243.36799999999994</v>
      </c>
      <c r="G263" s="118">
        <f t="shared" si="37"/>
        <v>1695.068</v>
      </c>
      <c r="H263" s="118">
        <f t="shared" si="37"/>
        <v>0.8704000000000001</v>
      </c>
      <c r="I263" s="118">
        <f t="shared" si="37"/>
        <v>41.450399999999995</v>
      </c>
      <c r="J263" s="118">
        <f t="shared" si="37"/>
        <v>9.458000000000002</v>
      </c>
      <c r="K263" s="118">
        <f t="shared" si="37"/>
        <v>1.3112</v>
      </c>
      <c r="L263" s="118">
        <f t="shared" si="37"/>
        <v>606.392</v>
      </c>
      <c r="M263" s="118">
        <f t="shared" si="37"/>
        <v>1197.8300000000002</v>
      </c>
      <c r="N263" s="118">
        <f t="shared" si="37"/>
        <v>310.10699999999997</v>
      </c>
      <c r="O263" s="118">
        <f t="shared" si="37"/>
        <v>20.292</v>
      </c>
    </row>
    <row r="264" spans="1:15" ht="70.5">
      <c r="A264" s="136" t="s">
        <v>135</v>
      </c>
      <c r="B264" s="136"/>
      <c r="C264" s="136"/>
      <c r="D264" s="123">
        <v>1</v>
      </c>
      <c r="E264" s="123">
        <f>E263/D263</f>
        <v>0.9206750784602573</v>
      </c>
      <c r="F264" s="123">
        <f>F263/D263</f>
        <v>3.896880804457823</v>
      </c>
      <c r="G264" s="118"/>
      <c r="H264" s="118"/>
      <c r="I264" s="118"/>
      <c r="J264" s="118"/>
      <c r="K264" s="118"/>
      <c r="L264" s="123">
        <v>1</v>
      </c>
      <c r="M264" s="123">
        <f>M263/L263</f>
        <v>1.9753393844245968</v>
      </c>
      <c r="N264" s="118"/>
      <c r="O264" s="118"/>
    </row>
    <row r="265" spans="1:15" ht="70.5">
      <c r="A265" s="136" t="s">
        <v>136</v>
      </c>
      <c r="B265" s="136"/>
      <c r="C265" s="136"/>
      <c r="D265" s="118">
        <v>54</v>
      </c>
      <c r="E265" s="118">
        <v>55</v>
      </c>
      <c r="F265" s="118">
        <v>230</v>
      </c>
      <c r="G265" s="118">
        <v>1628</v>
      </c>
      <c r="H265" s="118">
        <v>0.84</v>
      </c>
      <c r="I265" s="118">
        <v>42</v>
      </c>
      <c r="J265" s="118">
        <v>7</v>
      </c>
      <c r="K265" s="118">
        <v>0.54</v>
      </c>
      <c r="L265" s="118">
        <v>720</v>
      </c>
      <c r="M265" s="118">
        <v>1080</v>
      </c>
      <c r="N265" s="118">
        <v>180</v>
      </c>
      <c r="O265" s="118">
        <v>10.2</v>
      </c>
    </row>
    <row r="266" spans="1:15" ht="70.5">
      <c r="A266" s="136" t="s">
        <v>12</v>
      </c>
      <c r="B266" s="136"/>
      <c r="C266" s="136"/>
      <c r="D266" s="118">
        <f>D263*100/D265</f>
        <v>115.65185185185184</v>
      </c>
      <c r="E266" s="118">
        <f aca="true" t="shared" si="38" ref="E266:O266">E263*100/E265</f>
        <v>104.54181818181817</v>
      </c>
      <c r="F266" s="118">
        <f t="shared" si="38"/>
        <v>105.81217391304347</v>
      </c>
      <c r="G266" s="118">
        <f t="shared" si="38"/>
        <v>104.119656019656</v>
      </c>
      <c r="H266" s="118">
        <f t="shared" si="38"/>
        <v>103.61904761904763</v>
      </c>
      <c r="I266" s="118">
        <f t="shared" si="38"/>
        <v>98.69142857142855</v>
      </c>
      <c r="J266" s="118">
        <f t="shared" si="38"/>
        <v>135.11428571428573</v>
      </c>
      <c r="K266" s="118">
        <f t="shared" si="38"/>
        <v>242.8148148148148</v>
      </c>
      <c r="L266" s="118">
        <f t="shared" si="38"/>
        <v>84.22111111111111</v>
      </c>
      <c r="M266" s="118">
        <f t="shared" si="38"/>
        <v>110.9101851851852</v>
      </c>
      <c r="N266" s="118">
        <f t="shared" si="38"/>
        <v>172.28166666666664</v>
      </c>
      <c r="O266" s="118">
        <f t="shared" si="38"/>
        <v>198.9411764705883</v>
      </c>
    </row>
    <row r="267" spans="1:15" ht="70.5">
      <c r="A267" s="19"/>
      <c r="C267" s="19"/>
      <c r="N267" s="137"/>
      <c r="O267" s="137"/>
    </row>
    <row r="268" spans="1:15" ht="70.5">
      <c r="A268" s="19"/>
      <c r="B268" s="19" t="s">
        <v>56</v>
      </c>
      <c r="C268" s="19"/>
      <c r="N268" s="137"/>
      <c r="O268" s="137"/>
    </row>
    <row r="269" spans="1:15" ht="70.5">
      <c r="A269" s="19"/>
      <c r="C269" s="19"/>
      <c r="N269" s="137"/>
      <c r="O269" s="137"/>
    </row>
    <row r="270" spans="1:15" ht="70.5">
      <c r="A270" s="19"/>
      <c r="C270" s="19"/>
      <c r="E270" s="46" t="s">
        <v>148</v>
      </c>
      <c r="F270" s="46" t="s">
        <v>146</v>
      </c>
      <c r="G270" s="46" t="s">
        <v>147</v>
      </c>
      <c r="N270" s="88"/>
      <c r="O270" s="88"/>
    </row>
    <row r="271" spans="1:15" ht="70.5">
      <c r="A271" s="19"/>
      <c r="C271" s="19"/>
      <c r="E271" s="48">
        <v>1</v>
      </c>
      <c r="F271" s="46">
        <f>G13*60/G25</f>
        <v>24.723486572599</v>
      </c>
      <c r="G271" s="46">
        <f>G23*60/G25</f>
        <v>35.27651342740099</v>
      </c>
      <c r="H271" s="27">
        <f>F271+G271</f>
        <v>59.99999999999999</v>
      </c>
      <c r="N271" s="88"/>
      <c r="O271" s="88"/>
    </row>
    <row r="272" spans="1:15" ht="70.5">
      <c r="A272" s="19"/>
      <c r="C272" s="19"/>
      <c r="E272" s="48">
        <v>2</v>
      </c>
      <c r="F272" s="46">
        <f>G40*60/G51</f>
        <v>22.347449586109867</v>
      </c>
      <c r="G272" s="46">
        <f>G49*60/G51</f>
        <v>37.65255041389013</v>
      </c>
      <c r="H272" s="27">
        <f aca="true" t="shared" si="39" ref="H272:H284">F272+G272</f>
        <v>60</v>
      </c>
      <c r="N272" s="88"/>
      <c r="O272" s="88"/>
    </row>
    <row r="273" spans="1:15" ht="70.5">
      <c r="A273" s="19"/>
      <c r="C273" s="19"/>
      <c r="E273" s="48">
        <v>3</v>
      </c>
      <c r="F273" s="46">
        <f>G66*60/G77</f>
        <v>31.066714724610822</v>
      </c>
      <c r="G273" s="46">
        <f>G75*60/G77</f>
        <v>28.933285275389185</v>
      </c>
      <c r="H273" s="27">
        <f t="shared" si="39"/>
        <v>60.00000000000001</v>
      </c>
      <c r="N273" s="88"/>
      <c r="O273" s="88"/>
    </row>
    <row r="274" spans="1:15" ht="70.5">
      <c r="A274" s="19"/>
      <c r="C274" s="19"/>
      <c r="E274" s="48">
        <v>4</v>
      </c>
      <c r="F274" s="46">
        <f>G90*60/G101</f>
        <v>25.863213811420984</v>
      </c>
      <c r="G274" s="46">
        <f>G99*60/G101</f>
        <v>34.136786188579016</v>
      </c>
      <c r="H274" s="27">
        <f t="shared" si="39"/>
        <v>60</v>
      </c>
      <c r="N274" s="88"/>
      <c r="O274" s="88"/>
    </row>
    <row r="275" spans="1:15" ht="70.5">
      <c r="A275" s="19"/>
      <c r="C275" s="19"/>
      <c r="E275" s="48">
        <v>5</v>
      </c>
      <c r="F275" s="46">
        <f>G116*60/G127</f>
        <v>26.130090188576116</v>
      </c>
      <c r="G275" s="46">
        <f>G125*60/G127</f>
        <v>33.86990981142388</v>
      </c>
      <c r="H275" s="27">
        <f t="shared" si="39"/>
        <v>60</v>
      </c>
      <c r="N275" s="88"/>
      <c r="O275" s="88"/>
    </row>
    <row r="276" spans="1:15" ht="70.5">
      <c r="A276" s="19"/>
      <c r="C276" s="19"/>
      <c r="E276" s="48" t="s">
        <v>149</v>
      </c>
      <c r="F276" s="46">
        <f>F271+F272+F273+F274+F275</f>
        <v>130.13095488331678</v>
      </c>
      <c r="G276" s="46">
        <f>G271+G272+G273+G274+G275</f>
        <v>169.8690451166832</v>
      </c>
      <c r="H276" s="27">
        <f t="shared" si="39"/>
        <v>300</v>
      </c>
      <c r="N276" s="88"/>
      <c r="O276" s="88"/>
    </row>
    <row r="277" spans="1:15" ht="70.5">
      <c r="A277" s="19"/>
      <c r="C277" s="19"/>
      <c r="E277" s="48" t="s">
        <v>150</v>
      </c>
      <c r="F277" s="86">
        <f>F276/5</f>
        <v>26.026190976663354</v>
      </c>
      <c r="G277" s="86">
        <f>G276/5</f>
        <v>33.97380902333664</v>
      </c>
      <c r="H277" s="27">
        <f t="shared" si="39"/>
        <v>60</v>
      </c>
      <c r="N277" s="88"/>
      <c r="O277" s="88"/>
    </row>
    <row r="278" spans="1:15" ht="70.5">
      <c r="A278" s="19"/>
      <c r="C278" s="19"/>
      <c r="E278" s="48">
        <v>6</v>
      </c>
      <c r="F278" s="46">
        <f>G142*60/G152</f>
        <v>25.92706857276103</v>
      </c>
      <c r="G278" s="46">
        <f>G150*60/G152</f>
        <v>34.07293142723897</v>
      </c>
      <c r="H278" s="27">
        <f t="shared" si="39"/>
        <v>60</v>
      </c>
      <c r="N278" s="88"/>
      <c r="O278" s="88"/>
    </row>
    <row r="279" spans="1:15" ht="70.5">
      <c r="A279" s="19"/>
      <c r="C279" s="19"/>
      <c r="E279" s="48">
        <v>7</v>
      </c>
      <c r="F279" s="46">
        <f>G168*60/G179</f>
        <v>27.11667880553533</v>
      </c>
      <c r="G279" s="46">
        <f>G177*60/G179</f>
        <v>32.88332119446467</v>
      </c>
      <c r="H279" s="27">
        <f t="shared" si="39"/>
        <v>60</v>
      </c>
      <c r="N279" s="88"/>
      <c r="O279" s="88"/>
    </row>
    <row r="280" spans="1:15" ht="70.5">
      <c r="A280" s="19"/>
      <c r="C280" s="19"/>
      <c r="E280" s="48">
        <v>8</v>
      </c>
      <c r="F280" s="46">
        <f>G193*60/G204</f>
        <v>22.141536724758343</v>
      </c>
      <c r="G280" s="46">
        <f>G202*60/G204</f>
        <v>37.858463275241654</v>
      </c>
      <c r="H280" s="27">
        <f t="shared" si="39"/>
        <v>60</v>
      </c>
      <c r="N280" s="88"/>
      <c r="O280" s="88"/>
    </row>
    <row r="281" spans="1:15" ht="70.5">
      <c r="A281" s="19"/>
      <c r="C281" s="19"/>
      <c r="E281" s="48">
        <v>9</v>
      </c>
      <c r="F281" s="46">
        <f>G220*60/G231</f>
        <v>22.689947727086132</v>
      </c>
      <c r="G281" s="46">
        <f>G229*60/G231</f>
        <v>37.310052272913865</v>
      </c>
      <c r="H281" s="27">
        <f t="shared" si="39"/>
        <v>60</v>
      </c>
      <c r="N281" s="88"/>
      <c r="O281" s="88"/>
    </row>
    <row r="282" spans="1:15" ht="70.5">
      <c r="A282" s="19"/>
      <c r="C282" s="19"/>
      <c r="E282" s="48">
        <v>10</v>
      </c>
      <c r="F282" s="46">
        <f>G244*60/G256</f>
        <v>27.207561195773376</v>
      </c>
      <c r="G282" s="46">
        <f>G254*60/G256</f>
        <v>32.79243880422663</v>
      </c>
      <c r="H282" s="27">
        <f t="shared" si="39"/>
        <v>60</v>
      </c>
      <c r="N282" s="88"/>
      <c r="O282" s="88"/>
    </row>
    <row r="283" spans="1:15" ht="70.5">
      <c r="A283" s="19"/>
      <c r="C283" s="19"/>
      <c r="E283" s="47" t="s">
        <v>149</v>
      </c>
      <c r="F283" s="46">
        <f>F278+F279+F280+F281+F282</f>
        <v>125.08279302591421</v>
      </c>
      <c r="G283" s="46">
        <f>G278+G279+G280+G281+G282</f>
        <v>174.91720697408581</v>
      </c>
      <c r="H283" s="27">
        <f t="shared" si="39"/>
        <v>300</v>
      </c>
      <c r="N283" s="88"/>
      <c r="O283" s="88"/>
    </row>
    <row r="284" spans="1:15" ht="70.5">
      <c r="A284" s="19"/>
      <c r="C284" s="19"/>
      <c r="E284" s="47" t="s">
        <v>150</v>
      </c>
      <c r="F284" s="86">
        <f>F283/5</f>
        <v>25.016558605182844</v>
      </c>
      <c r="G284" s="86">
        <f>G283/5</f>
        <v>34.98344139481716</v>
      </c>
      <c r="H284" s="27">
        <f t="shared" si="39"/>
        <v>60.00000000000001</v>
      </c>
      <c r="N284" s="88"/>
      <c r="O284" s="88"/>
    </row>
    <row r="285" spans="1:15" ht="70.5">
      <c r="A285" s="19"/>
      <c r="C285" s="19"/>
      <c r="N285" s="88"/>
      <c r="O285" s="88"/>
    </row>
    <row r="286" spans="1:15" ht="71.25" thickBot="1">
      <c r="A286" s="19"/>
      <c r="C286" s="19"/>
      <c r="N286" s="88"/>
      <c r="O286" s="88"/>
    </row>
    <row r="287" spans="1:15" ht="71.25" thickBot="1">
      <c r="A287" s="17" t="s">
        <v>132</v>
      </c>
      <c r="B287" s="22" t="s">
        <v>129</v>
      </c>
      <c r="C287" s="138" t="s">
        <v>137</v>
      </c>
      <c r="D287" s="139"/>
      <c r="E287" s="95" t="s">
        <v>131</v>
      </c>
      <c r="F287" s="144" t="s">
        <v>130</v>
      </c>
      <c r="G287" s="145"/>
      <c r="H287" s="138" t="s">
        <v>137</v>
      </c>
      <c r="I287" s="139"/>
      <c r="J287" s="17" t="s">
        <v>131</v>
      </c>
      <c r="N287" s="19"/>
      <c r="O287" s="19"/>
    </row>
    <row r="288" spans="1:15" ht="71.25" thickBot="1">
      <c r="A288" s="28">
        <v>1</v>
      </c>
      <c r="B288" s="29">
        <f>G13</f>
        <v>651.8100000000001</v>
      </c>
      <c r="C288" s="142">
        <v>1628</v>
      </c>
      <c r="D288" s="143"/>
      <c r="E288" s="88">
        <f>B288*60/C288</f>
        <v>24.022481572481578</v>
      </c>
      <c r="F288" s="142">
        <f>G23</f>
        <v>930.03</v>
      </c>
      <c r="G288" s="143"/>
      <c r="H288" s="137">
        <f>C288</f>
        <v>1628</v>
      </c>
      <c r="I288" s="137"/>
      <c r="J288" s="16">
        <f>F288*60/H288</f>
        <v>34.27628992628993</v>
      </c>
      <c r="N288" s="19"/>
      <c r="O288" s="19"/>
    </row>
    <row r="289" spans="1:15" ht="71.25" thickBot="1">
      <c r="A289" s="25">
        <v>2</v>
      </c>
      <c r="B289" s="26">
        <f>G40</f>
        <v>683.02</v>
      </c>
      <c r="C289" s="138">
        <v>1628</v>
      </c>
      <c r="D289" s="139"/>
      <c r="E289" s="95">
        <f>B289*60/C289</f>
        <v>25.172727272727272</v>
      </c>
      <c r="F289" s="138">
        <f>G49</f>
        <v>1150.8</v>
      </c>
      <c r="G289" s="139"/>
      <c r="H289" s="146">
        <f>C289</f>
        <v>1628</v>
      </c>
      <c r="I289" s="146"/>
      <c r="J289" s="17">
        <f aca="true" t="shared" si="40" ref="J289:J299">F289*60/H289</f>
        <v>42.41277641277641</v>
      </c>
      <c r="N289" s="19"/>
      <c r="O289" s="19"/>
    </row>
    <row r="290" spans="1:15" ht="71.25" thickBot="1">
      <c r="A290" s="28">
        <v>3</v>
      </c>
      <c r="B290" s="29">
        <f>G66</f>
        <v>905.0200000000001</v>
      </c>
      <c r="C290" s="138">
        <v>1628</v>
      </c>
      <c r="D290" s="139"/>
      <c r="E290" s="88">
        <f>B290*60/C290</f>
        <v>33.35454545454546</v>
      </c>
      <c r="F290" s="142">
        <f>G75</f>
        <v>842.8699999999999</v>
      </c>
      <c r="G290" s="143"/>
      <c r="H290" s="137">
        <f>C290</f>
        <v>1628</v>
      </c>
      <c r="I290" s="137"/>
      <c r="J290" s="16">
        <f t="shared" si="40"/>
        <v>31.06400491400491</v>
      </c>
      <c r="N290" s="19"/>
      <c r="O290" s="19"/>
    </row>
    <row r="291" spans="1:15" ht="71.25" thickBot="1">
      <c r="A291" s="25">
        <v>4</v>
      </c>
      <c r="B291" s="26">
        <f>G116</f>
        <v>637.4000000000001</v>
      </c>
      <c r="C291" s="138">
        <v>1628</v>
      </c>
      <c r="D291" s="139"/>
      <c r="E291" s="95">
        <f>B291*60/C291</f>
        <v>23.491400491400494</v>
      </c>
      <c r="F291" s="138">
        <f>G125</f>
        <v>826.2</v>
      </c>
      <c r="G291" s="139"/>
      <c r="H291" s="146">
        <f>C291</f>
        <v>1628</v>
      </c>
      <c r="I291" s="146"/>
      <c r="J291" s="17">
        <f t="shared" si="40"/>
        <v>30.44963144963145</v>
      </c>
      <c r="N291" s="19"/>
      <c r="O291" s="19"/>
    </row>
    <row r="292" spans="1:15" ht="71.25" thickBot="1">
      <c r="A292" s="28">
        <v>5</v>
      </c>
      <c r="B292" s="29">
        <f>G90</f>
        <v>779</v>
      </c>
      <c r="C292" s="142">
        <v>1628</v>
      </c>
      <c r="D292" s="143"/>
      <c r="E292" s="88">
        <f>B292*60/C292</f>
        <v>28.71007371007371</v>
      </c>
      <c r="F292" s="142">
        <f>G99</f>
        <v>1028.2</v>
      </c>
      <c r="G292" s="143"/>
      <c r="H292" s="137">
        <f>C292</f>
        <v>1628</v>
      </c>
      <c r="I292" s="137"/>
      <c r="J292" s="16">
        <f t="shared" si="40"/>
        <v>37.894348894348894</v>
      </c>
      <c r="N292" s="19"/>
      <c r="O292" s="19"/>
    </row>
    <row r="293" spans="1:15" ht="71.25" thickBot="1">
      <c r="A293" s="25"/>
      <c r="B293" s="26" t="s">
        <v>134</v>
      </c>
      <c r="C293" s="89"/>
      <c r="D293" s="90"/>
      <c r="E293" s="95">
        <f>E288+E289+E290+E291+E292</f>
        <v>134.75122850122852</v>
      </c>
      <c r="F293" s="138"/>
      <c r="G293" s="139"/>
      <c r="H293" s="146"/>
      <c r="I293" s="146"/>
      <c r="J293" s="17">
        <f>J288+J289+J290+J291+J292</f>
        <v>176.09705159705157</v>
      </c>
      <c r="N293" s="19"/>
      <c r="O293" s="19"/>
    </row>
    <row r="294" spans="1:15" ht="71.25" thickBot="1">
      <c r="A294" s="28"/>
      <c r="B294" s="29" t="s">
        <v>133</v>
      </c>
      <c r="C294" s="93"/>
      <c r="D294" s="94"/>
      <c r="E294" s="39">
        <f>E293/5</f>
        <v>26.950245700245706</v>
      </c>
      <c r="F294" s="147"/>
      <c r="G294" s="148"/>
      <c r="H294" s="40"/>
      <c r="I294" s="40"/>
      <c r="J294" s="31">
        <f>J293/5</f>
        <v>35.219410319410315</v>
      </c>
      <c r="K294" s="19">
        <f>E294+J294</f>
        <v>62.16965601965602</v>
      </c>
      <c r="N294" s="19"/>
      <c r="O294" s="19"/>
    </row>
    <row r="295" spans="1:15" ht="71.25" thickBot="1">
      <c r="A295" s="25">
        <v>6</v>
      </c>
      <c r="B295" s="26">
        <f>G142</f>
        <v>722.7300000000001</v>
      </c>
      <c r="C295" s="138">
        <v>1628</v>
      </c>
      <c r="D295" s="139"/>
      <c r="E295" s="95">
        <f>B295*60/C295</f>
        <v>26.636240786240794</v>
      </c>
      <c r="F295" s="138">
        <f>G150</f>
        <v>949.8</v>
      </c>
      <c r="G295" s="139"/>
      <c r="H295" s="146">
        <f>C295</f>
        <v>1628</v>
      </c>
      <c r="I295" s="146"/>
      <c r="J295" s="17">
        <f t="shared" si="40"/>
        <v>35.004914004914006</v>
      </c>
      <c r="N295" s="19"/>
      <c r="O295" s="19"/>
    </row>
    <row r="296" spans="1:15" ht="71.25" thickBot="1">
      <c r="A296" s="28">
        <v>7</v>
      </c>
      <c r="B296" s="29">
        <f>G168</f>
        <v>775.6500000000001</v>
      </c>
      <c r="C296" s="138">
        <v>1628</v>
      </c>
      <c r="D296" s="139"/>
      <c r="E296" s="88">
        <f>B296*60/C296</f>
        <v>28.586609336609342</v>
      </c>
      <c r="F296" s="142">
        <f>G177</f>
        <v>940.5999999999999</v>
      </c>
      <c r="G296" s="143"/>
      <c r="H296" s="137">
        <f>C296</f>
        <v>1628</v>
      </c>
      <c r="I296" s="137"/>
      <c r="J296" s="16">
        <f t="shared" si="40"/>
        <v>34.665847665847664</v>
      </c>
      <c r="N296" s="19"/>
      <c r="O296" s="19"/>
    </row>
    <row r="297" spans="1:15" ht="71.25" thickBot="1">
      <c r="A297" s="25">
        <v>8</v>
      </c>
      <c r="B297" s="26">
        <f>G193</f>
        <v>523.02</v>
      </c>
      <c r="C297" s="138">
        <v>1628</v>
      </c>
      <c r="D297" s="139"/>
      <c r="E297" s="95">
        <f>B297*60/C297</f>
        <v>19.275921375921374</v>
      </c>
      <c r="F297" s="138">
        <f>G202</f>
        <v>894.28</v>
      </c>
      <c r="G297" s="139"/>
      <c r="H297" s="146">
        <f>C297</f>
        <v>1628</v>
      </c>
      <c r="I297" s="146"/>
      <c r="J297" s="17">
        <f t="shared" si="40"/>
        <v>32.958722358722355</v>
      </c>
      <c r="N297" s="19"/>
      <c r="O297" s="19"/>
    </row>
    <row r="298" spans="1:15" ht="71.25" thickBot="1">
      <c r="A298" s="28">
        <v>9</v>
      </c>
      <c r="B298" s="29">
        <f>G220</f>
        <v>690.8900000000001</v>
      </c>
      <c r="C298" s="138">
        <v>1628</v>
      </c>
      <c r="D298" s="139"/>
      <c r="E298" s="88">
        <f>B298*60/C298</f>
        <v>25.462776412776417</v>
      </c>
      <c r="F298" s="142">
        <f>G229</f>
        <v>1136.06</v>
      </c>
      <c r="G298" s="143"/>
      <c r="H298" s="137">
        <f>C298</f>
        <v>1628</v>
      </c>
      <c r="I298" s="137"/>
      <c r="J298" s="16">
        <f t="shared" si="40"/>
        <v>41.86953316953316</v>
      </c>
      <c r="N298" s="19"/>
      <c r="O298" s="19"/>
    </row>
    <row r="299" spans="1:15" ht="71.25" thickBot="1">
      <c r="A299" s="25">
        <v>10</v>
      </c>
      <c r="B299" s="26">
        <f>G244</f>
        <v>854</v>
      </c>
      <c r="C299" s="138">
        <v>1628</v>
      </c>
      <c r="D299" s="139"/>
      <c r="E299" s="95">
        <f>B299*60/C299</f>
        <v>31.474201474201475</v>
      </c>
      <c r="F299" s="138">
        <f>G254</f>
        <v>1029.3</v>
      </c>
      <c r="G299" s="139"/>
      <c r="H299" s="146">
        <f>C299</f>
        <v>1628</v>
      </c>
      <c r="I299" s="146"/>
      <c r="J299" s="17">
        <f t="shared" si="40"/>
        <v>37.934889434889435</v>
      </c>
      <c r="N299" s="19"/>
      <c r="O299" s="19"/>
    </row>
    <row r="300" spans="1:15" ht="71.25" thickBot="1">
      <c r="A300" s="28"/>
      <c r="B300" s="32" t="s">
        <v>134</v>
      </c>
      <c r="C300" s="93"/>
      <c r="D300" s="94"/>
      <c r="E300" s="88">
        <f>E295+E296+E297+E298+E299</f>
        <v>131.4357493857494</v>
      </c>
      <c r="F300" s="142"/>
      <c r="G300" s="143"/>
      <c r="H300" s="88"/>
      <c r="I300" s="88"/>
      <c r="J300" s="33">
        <f>J295+J296+J297+J298+J299</f>
        <v>182.43390663390662</v>
      </c>
      <c r="N300" s="19"/>
      <c r="O300" s="19"/>
    </row>
    <row r="301" spans="1:15" ht="71.25" thickBot="1">
      <c r="A301" s="25"/>
      <c r="B301" s="34" t="s">
        <v>133</v>
      </c>
      <c r="C301" s="89"/>
      <c r="D301" s="90"/>
      <c r="E301" s="18">
        <f>E300/5</f>
        <v>26.28714987714988</v>
      </c>
      <c r="F301" s="140"/>
      <c r="G301" s="141"/>
      <c r="H301" s="41"/>
      <c r="I301" s="41"/>
      <c r="J301" s="30">
        <f>J300/5</f>
        <v>36.486781326781326</v>
      </c>
      <c r="K301" s="36">
        <f>E301+J301</f>
        <v>62.773931203931205</v>
      </c>
      <c r="L301" s="36"/>
      <c r="N301" s="36"/>
      <c r="O301" s="36"/>
    </row>
    <row r="302" spans="1:17" ht="70.5">
      <c r="A302" s="19"/>
      <c r="C302" s="19"/>
      <c r="N302" s="36"/>
      <c r="O302" s="36"/>
      <c r="P302" s="36"/>
      <c r="Q302" s="36"/>
    </row>
    <row r="303" spans="1:17" ht="70.5">
      <c r="A303" s="19"/>
      <c r="C303" s="19"/>
      <c r="N303" s="36"/>
      <c r="O303" s="36"/>
      <c r="P303" s="36"/>
      <c r="Q303" s="36"/>
    </row>
    <row r="304" spans="1:17" ht="70.5">
      <c r="A304" s="19"/>
      <c r="C304" s="19"/>
      <c r="N304" s="36"/>
      <c r="O304" s="36"/>
      <c r="P304" s="36"/>
      <c r="Q304" s="36"/>
    </row>
    <row r="305" spans="1:17" ht="70.5">
      <c r="A305" s="19"/>
      <c r="C305" s="19"/>
      <c r="N305" s="36"/>
      <c r="O305" s="36"/>
      <c r="P305" s="36"/>
      <c r="Q305" s="36"/>
    </row>
    <row r="306" spans="1:17" ht="70.5">
      <c r="A306" s="19"/>
      <c r="C306" s="19"/>
      <c r="N306" s="36"/>
      <c r="O306" s="36"/>
      <c r="P306" s="36"/>
      <c r="Q306" s="36"/>
    </row>
    <row r="307" spans="1:17" ht="70.5">
      <c r="A307" s="19"/>
      <c r="C307" s="19"/>
      <c r="N307" s="36"/>
      <c r="O307" s="36"/>
      <c r="P307" s="36"/>
      <c r="Q307" s="36"/>
    </row>
    <row r="308" spans="1:17" ht="70.5">
      <c r="A308" s="19"/>
      <c r="C308" s="19"/>
      <c r="N308" s="36"/>
      <c r="O308" s="36"/>
      <c r="P308" s="36"/>
      <c r="Q308" s="36"/>
    </row>
    <row r="309" spans="1:17" ht="70.5">
      <c r="A309" s="19"/>
      <c r="C309" s="19"/>
      <c r="N309" s="36"/>
      <c r="O309" s="36"/>
      <c r="P309" s="36"/>
      <c r="Q309" s="36"/>
    </row>
    <row r="310" spans="1:17" ht="70.5">
      <c r="A310" s="19"/>
      <c r="C310" s="19"/>
      <c r="N310" s="36"/>
      <c r="O310" s="36"/>
      <c r="P310" s="36"/>
      <c r="Q310" s="36"/>
    </row>
    <row r="311" spans="1:17" ht="70.5">
      <c r="A311" s="19"/>
      <c r="C311" s="19"/>
      <c r="N311" s="36"/>
      <c r="O311" s="36"/>
      <c r="P311" s="36"/>
      <c r="Q311" s="36"/>
    </row>
    <row r="312" spans="1:17" ht="70.5">
      <c r="A312" s="19"/>
      <c r="C312" s="19"/>
      <c r="N312" s="36"/>
      <c r="O312" s="36"/>
      <c r="P312" s="36"/>
      <c r="Q312" s="36"/>
    </row>
    <row r="313" spans="1:17" ht="70.5">
      <c r="A313" s="19"/>
      <c r="C313" s="19"/>
      <c r="N313" s="36"/>
      <c r="O313" s="36"/>
      <c r="P313" s="36"/>
      <c r="Q313" s="36"/>
    </row>
    <row r="314" spans="1:17" ht="70.5">
      <c r="A314" s="19"/>
      <c r="C314" s="19"/>
      <c r="N314" s="36"/>
      <c r="O314" s="36"/>
      <c r="P314" s="36"/>
      <c r="Q314" s="36"/>
    </row>
    <row r="315" spans="1:17" ht="70.5">
      <c r="A315" s="19"/>
      <c r="C315" s="19"/>
      <c r="N315" s="36"/>
      <c r="O315" s="36"/>
      <c r="P315" s="36"/>
      <c r="Q315" s="36"/>
    </row>
    <row r="316" spans="1:17" ht="70.5">
      <c r="A316" s="19"/>
      <c r="C316" s="19"/>
      <c r="N316" s="36"/>
      <c r="O316" s="36"/>
      <c r="P316" s="36"/>
      <c r="Q316" s="36"/>
    </row>
    <row r="317" spans="1:17" ht="70.5">
      <c r="A317" s="19"/>
      <c r="C317" s="19"/>
      <c r="N317" s="36"/>
      <c r="O317" s="36"/>
      <c r="P317" s="36"/>
      <c r="Q317" s="36"/>
    </row>
    <row r="318" spans="1:17" ht="70.5">
      <c r="A318" s="19"/>
      <c r="C318" s="19"/>
      <c r="N318" s="36"/>
      <c r="O318" s="36"/>
      <c r="P318" s="36"/>
      <c r="Q318" s="36"/>
    </row>
    <row r="319" spans="1:17" ht="70.5">
      <c r="A319" s="19"/>
      <c r="C319" s="19"/>
      <c r="N319" s="36"/>
      <c r="O319" s="36"/>
      <c r="P319" s="36"/>
      <c r="Q319" s="36"/>
    </row>
    <row r="320" spans="1:17" ht="70.5">
      <c r="A320" s="19"/>
      <c r="C320" s="19"/>
      <c r="N320" s="36"/>
      <c r="O320" s="36"/>
      <c r="P320" s="36"/>
      <c r="Q320" s="36"/>
    </row>
    <row r="321" spans="1:17" ht="70.5">
      <c r="A321" s="19"/>
      <c r="C321" s="19"/>
      <c r="N321" s="36"/>
      <c r="O321" s="36"/>
      <c r="P321" s="36"/>
      <c r="Q321" s="36"/>
    </row>
    <row r="322" spans="1:17" ht="70.5">
      <c r="A322" s="19"/>
      <c r="C322" s="19"/>
      <c r="N322" s="36"/>
      <c r="O322" s="36"/>
      <c r="P322" s="36"/>
      <c r="Q322" s="36"/>
    </row>
    <row r="323" spans="1:17" ht="70.5">
      <c r="A323" s="19"/>
      <c r="C323" s="19"/>
      <c r="N323" s="36"/>
      <c r="O323" s="36"/>
      <c r="P323" s="36"/>
      <c r="Q323" s="36"/>
    </row>
    <row r="324" spans="1:17" ht="70.5">
      <c r="A324" s="19"/>
      <c r="C324" s="19"/>
      <c r="N324" s="36"/>
      <c r="O324" s="36"/>
      <c r="P324" s="36"/>
      <c r="Q324" s="36"/>
    </row>
    <row r="325" spans="1:17" ht="70.5">
      <c r="A325" s="19"/>
      <c r="C325" s="19"/>
      <c r="N325" s="36"/>
      <c r="O325" s="36"/>
      <c r="P325" s="36"/>
      <c r="Q325" s="36"/>
    </row>
    <row r="326" spans="1:17" ht="70.5">
      <c r="A326" s="19"/>
      <c r="C326" s="19"/>
      <c r="N326" s="36"/>
      <c r="O326" s="36"/>
      <c r="P326" s="36"/>
      <c r="Q326" s="36"/>
    </row>
    <row r="327" spans="1:17" ht="70.5">
      <c r="A327" s="19"/>
      <c r="C327" s="19"/>
      <c r="N327" s="36"/>
      <c r="O327" s="36"/>
      <c r="P327" s="36"/>
      <c r="Q327" s="36"/>
    </row>
    <row r="328" spans="1:17" ht="70.5">
      <c r="A328" s="19"/>
      <c r="C328" s="19"/>
      <c r="N328" s="36"/>
      <c r="O328" s="36"/>
      <c r="P328" s="36"/>
      <c r="Q328" s="36"/>
    </row>
    <row r="329" spans="1:17" ht="70.5">
      <c r="A329" s="19"/>
      <c r="C329" s="19"/>
      <c r="N329" s="36"/>
      <c r="O329" s="36"/>
      <c r="P329" s="36"/>
      <c r="Q329" s="36"/>
    </row>
    <row r="330" spans="1:17" ht="70.5">
      <c r="A330" s="19"/>
      <c r="C330" s="19"/>
      <c r="N330" s="36"/>
      <c r="O330" s="36"/>
      <c r="P330" s="36"/>
      <c r="Q330" s="36"/>
    </row>
    <row r="331" spans="1:17" ht="70.5">
      <c r="A331" s="19"/>
      <c r="C331" s="19"/>
      <c r="N331" s="36"/>
      <c r="O331" s="36"/>
      <c r="P331" s="36"/>
      <c r="Q331" s="36"/>
    </row>
    <row r="332" spans="1:17" ht="70.5">
      <c r="A332" s="19"/>
      <c r="C332" s="19"/>
      <c r="N332" s="36"/>
      <c r="O332" s="36"/>
      <c r="P332" s="36"/>
      <c r="Q332" s="36"/>
    </row>
    <row r="333" spans="14:17" ht="70.5">
      <c r="N333" s="36"/>
      <c r="O333" s="36"/>
      <c r="P333" s="36"/>
      <c r="Q333" s="36"/>
    </row>
    <row r="334" spans="14:17" ht="70.5">
      <c r="N334" s="36"/>
      <c r="O334" s="36"/>
      <c r="P334" s="36"/>
      <c r="Q334" s="36"/>
    </row>
    <row r="335" spans="14:17" ht="70.5">
      <c r="N335" s="36"/>
      <c r="O335" s="36"/>
      <c r="P335" s="36"/>
      <c r="Q335" s="36"/>
    </row>
    <row r="336" spans="14:17" ht="70.5">
      <c r="N336" s="36"/>
      <c r="O336" s="36"/>
      <c r="P336" s="36"/>
      <c r="Q336" s="36"/>
    </row>
    <row r="337" spans="14:17" ht="70.5">
      <c r="N337" s="36"/>
      <c r="O337" s="36"/>
      <c r="P337" s="36"/>
      <c r="Q337" s="36"/>
    </row>
    <row r="338" spans="14:17" ht="70.5">
      <c r="N338" s="36"/>
      <c r="O338" s="36"/>
      <c r="P338" s="36"/>
      <c r="Q338" s="36"/>
    </row>
    <row r="339" spans="14:17" ht="70.5">
      <c r="N339" s="36"/>
      <c r="O339" s="36"/>
      <c r="P339" s="36"/>
      <c r="Q339" s="36"/>
    </row>
    <row r="340" spans="14:17" ht="70.5">
      <c r="N340" s="36"/>
      <c r="O340" s="36"/>
      <c r="P340" s="36"/>
      <c r="Q340" s="36"/>
    </row>
    <row r="341" spans="14:17" ht="70.5">
      <c r="N341" s="36"/>
      <c r="O341" s="36"/>
      <c r="P341" s="36"/>
      <c r="Q341" s="36"/>
    </row>
    <row r="342" spans="14:17" ht="70.5">
      <c r="N342" s="36"/>
      <c r="O342" s="36"/>
      <c r="P342" s="36"/>
      <c r="Q342" s="36"/>
    </row>
    <row r="343" spans="14:17" ht="70.5">
      <c r="N343" s="36"/>
      <c r="O343" s="36"/>
      <c r="P343" s="36"/>
      <c r="Q343" s="36"/>
    </row>
    <row r="344" spans="14:17" ht="70.5">
      <c r="N344" s="36"/>
      <c r="O344" s="36"/>
      <c r="P344" s="36"/>
      <c r="Q344" s="36"/>
    </row>
    <row r="345" spans="1:20" s="20" customFormat="1" ht="70.5">
      <c r="A345" s="21"/>
      <c r="B345" s="19"/>
      <c r="C345" s="35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36"/>
      <c r="O345" s="36"/>
      <c r="P345" s="42"/>
      <c r="Q345" s="42"/>
      <c r="R345" s="42"/>
      <c r="S345" s="42"/>
      <c r="T345" s="42"/>
    </row>
    <row r="346" spans="14:20" ht="70.5">
      <c r="N346" s="36"/>
      <c r="O346" s="36"/>
      <c r="P346" s="36"/>
      <c r="Q346" s="36"/>
      <c r="R346" s="36"/>
      <c r="S346" s="36"/>
      <c r="T346" s="36"/>
    </row>
    <row r="347" spans="14:20" ht="70.5">
      <c r="N347" s="36"/>
      <c r="O347" s="36"/>
      <c r="P347" s="36"/>
      <c r="Q347" s="36"/>
      <c r="R347" s="36"/>
      <c r="S347" s="36"/>
      <c r="T347" s="36"/>
    </row>
    <row r="348" spans="14:20" ht="70.5">
      <c r="N348" s="36"/>
      <c r="O348" s="36"/>
      <c r="P348" s="36"/>
      <c r="Q348" s="36"/>
      <c r="R348" s="36"/>
      <c r="S348" s="36"/>
      <c r="T348" s="36"/>
    </row>
    <row r="349" spans="1:20" ht="70.5">
      <c r="A349" s="19"/>
      <c r="C349" s="19"/>
      <c r="N349" s="36"/>
      <c r="O349" s="36"/>
      <c r="P349" s="36"/>
      <c r="Q349" s="36"/>
      <c r="R349" s="36"/>
      <c r="S349" s="36"/>
      <c r="T349" s="36"/>
    </row>
    <row r="350" spans="1:20" ht="70.5">
      <c r="A350" s="19"/>
      <c r="C350" s="19"/>
      <c r="N350" s="36"/>
      <c r="O350" s="36"/>
      <c r="P350" s="36"/>
      <c r="Q350" s="36"/>
      <c r="R350" s="36"/>
      <c r="S350" s="36"/>
      <c r="T350" s="36"/>
    </row>
    <row r="351" spans="1:20" ht="70.5">
      <c r="A351" s="19"/>
      <c r="C351" s="19"/>
      <c r="N351" s="36"/>
      <c r="O351" s="36"/>
      <c r="P351" s="36"/>
      <c r="Q351" s="36"/>
      <c r="R351" s="36"/>
      <c r="S351" s="36"/>
      <c r="T351" s="36"/>
    </row>
    <row r="352" spans="1:20" ht="70.5">
      <c r="A352" s="19"/>
      <c r="C352" s="19"/>
      <c r="N352" s="36"/>
      <c r="O352" s="36"/>
      <c r="P352" s="36"/>
      <c r="Q352" s="36"/>
      <c r="R352" s="36"/>
      <c r="S352" s="36"/>
      <c r="T352" s="36"/>
    </row>
    <row r="353" spans="1:20" ht="70.5">
      <c r="A353" s="19"/>
      <c r="C353" s="19"/>
      <c r="N353" s="36"/>
      <c r="O353" s="36"/>
      <c r="P353" s="36"/>
      <c r="Q353" s="36"/>
      <c r="R353" s="36"/>
      <c r="S353" s="36"/>
      <c r="T353" s="36"/>
    </row>
    <row r="354" spans="1:20" ht="70.5">
      <c r="A354" s="19"/>
      <c r="C354" s="19"/>
      <c r="N354" s="36"/>
      <c r="O354" s="36"/>
      <c r="P354" s="36"/>
      <c r="Q354" s="36"/>
      <c r="R354" s="36"/>
      <c r="S354" s="36"/>
      <c r="T354" s="36"/>
    </row>
    <row r="355" spans="1:20" ht="70.5">
      <c r="A355" s="19"/>
      <c r="C355" s="19"/>
      <c r="N355" s="36"/>
      <c r="O355" s="36"/>
      <c r="P355" s="36"/>
      <c r="Q355" s="36"/>
      <c r="R355" s="36"/>
      <c r="S355" s="36"/>
      <c r="T355" s="36"/>
    </row>
    <row r="356" spans="1:20" ht="70.5">
      <c r="A356" s="19"/>
      <c r="C356" s="19"/>
      <c r="N356" s="36"/>
      <c r="O356" s="36"/>
      <c r="P356" s="36"/>
      <c r="Q356" s="36"/>
      <c r="R356" s="36"/>
      <c r="S356" s="36"/>
      <c r="T356" s="36"/>
    </row>
    <row r="357" spans="1:20" ht="70.5">
      <c r="A357" s="19"/>
      <c r="C357" s="19"/>
      <c r="N357" s="36"/>
      <c r="O357" s="36"/>
      <c r="P357" s="36"/>
      <c r="Q357" s="36"/>
      <c r="R357" s="36"/>
      <c r="S357" s="36"/>
      <c r="T357" s="36"/>
    </row>
    <row r="358" spans="1:20" ht="70.5">
      <c r="A358" s="19"/>
      <c r="C358" s="19"/>
      <c r="N358" s="36"/>
      <c r="O358" s="36"/>
      <c r="P358" s="36"/>
      <c r="Q358" s="36"/>
      <c r="R358" s="36"/>
      <c r="S358" s="36"/>
      <c r="T358" s="36"/>
    </row>
    <row r="359" spans="1:20" ht="70.5">
      <c r="A359" s="19"/>
      <c r="C359" s="19"/>
      <c r="N359" s="36"/>
      <c r="O359" s="36"/>
      <c r="P359" s="36"/>
      <c r="Q359" s="36"/>
      <c r="R359" s="36"/>
      <c r="S359" s="36"/>
      <c r="T359" s="36"/>
    </row>
    <row r="360" spans="1:20" ht="70.5">
      <c r="A360" s="19"/>
      <c r="C360" s="19"/>
      <c r="N360" s="36"/>
      <c r="O360" s="36"/>
      <c r="P360" s="36"/>
      <c r="Q360" s="36"/>
      <c r="R360" s="36"/>
      <c r="S360" s="36"/>
      <c r="T360" s="36"/>
    </row>
    <row r="361" spans="1:20" ht="70.5">
      <c r="A361" s="19"/>
      <c r="C361" s="19"/>
      <c r="N361" s="36"/>
      <c r="O361" s="36"/>
      <c r="P361" s="36"/>
      <c r="Q361" s="36"/>
      <c r="R361" s="36"/>
      <c r="S361" s="36"/>
      <c r="T361" s="36"/>
    </row>
    <row r="362" spans="1:20" ht="70.5">
      <c r="A362" s="19"/>
      <c r="C362" s="19"/>
      <c r="N362" s="36"/>
      <c r="O362" s="36"/>
      <c r="P362" s="36"/>
      <c r="Q362" s="36"/>
      <c r="R362" s="36"/>
      <c r="S362" s="36"/>
      <c r="T362" s="36"/>
    </row>
    <row r="363" spans="1:20" ht="70.5">
      <c r="A363" s="19"/>
      <c r="C363" s="19"/>
      <c r="N363" s="36"/>
      <c r="O363" s="36"/>
      <c r="P363" s="36"/>
      <c r="Q363" s="36"/>
      <c r="R363" s="36"/>
      <c r="S363" s="36"/>
      <c r="T363" s="36"/>
    </row>
    <row r="364" spans="1:20" ht="70.5">
      <c r="A364" s="19"/>
      <c r="C364" s="19"/>
      <c r="N364" s="36"/>
      <c r="O364" s="36"/>
      <c r="P364" s="36"/>
      <c r="Q364" s="36"/>
      <c r="R364" s="36"/>
      <c r="S364" s="36"/>
      <c r="T364" s="36"/>
    </row>
    <row r="365" spans="1:20" ht="70.5">
      <c r="A365" s="19"/>
      <c r="C365" s="19"/>
      <c r="N365" s="36"/>
      <c r="O365" s="36"/>
      <c r="P365" s="36"/>
      <c r="Q365" s="36"/>
      <c r="R365" s="36"/>
      <c r="S365" s="36"/>
      <c r="T365" s="36"/>
    </row>
    <row r="366" spans="1:20" ht="70.5">
      <c r="A366" s="19"/>
      <c r="C366" s="19"/>
      <c r="N366" s="36"/>
      <c r="O366" s="36"/>
      <c r="P366" s="36"/>
      <c r="Q366" s="36"/>
      <c r="R366" s="36"/>
      <c r="S366" s="36"/>
      <c r="T366" s="36"/>
    </row>
    <row r="367" spans="1:20" ht="70.5">
      <c r="A367" s="19"/>
      <c r="C367" s="19"/>
      <c r="N367" s="36"/>
      <c r="O367" s="36"/>
      <c r="P367" s="36"/>
      <c r="Q367" s="36"/>
      <c r="R367" s="36"/>
      <c r="S367" s="36"/>
      <c r="T367" s="36"/>
    </row>
    <row r="368" spans="1:20" ht="70.5">
      <c r="A368" s="19"/>
      <c r="C368" s="19"/>
      <c r="N368" s="36"/>
      <c r="O368" s="36"/>
      <c r="P368" s="36"/>
      <c r="Q368" s="36"/>
      <c r="R368" s="36"/>
      <c r="S368" s="36"/>
      <c r="T368" s="36"/>
    </row>
    <row r="369" spans="1:20" ht="70.5">
      <c r="A369" s="19"/>
      <c r="C369" s="19"/>
      <c r="N369" s="36"/>
      <c r="O369" s="36"/>
      <c r="P369" s="36"/>
      <c r="Q369" s="36"/>
      <c r="R369" s="36"/>
      <c r="S369" s="36"/>
      <c r="T369" s="36"/>
    </row>
    <row r="370" spans="1:20" ht="70.5">
      <c r="A370" s="19"/>
      <c r="C370" s="19"/>
      <c r="N370" s="36"/>
      <c r="O370" s="36"/>
      <c r="P370" s="36"/>
      <c r="Q370" s="36"/>
      <c r="R370" s="36"/>
      <c r="S370" s="36"/>
      <c r="T370" s="36"/>
    </row>
    <row r="371" spans="1:20" ht="70.5">
      <c r="A371" s="19"/>
      <c r="C371" s="19"/>
      <c r="N371" s="36"/>
      <c r="O371" s="36"/>
      <c r="P371" s="36"/>
      <c r="Q371" s="36"/>
      <c r="R371" s="36"/>
      <c r="S371" s="36"/>
      <c r="T371" s="36"/>
    </row>
    <row r="372" spans="1:20" ht="70.5">
      <c r="A372" s="19"/>
      <c r="C372" s="19"/>
      <c r="N372" s="36"/>
      <c r="O372" s="36"/>
      <c r="P372" s="36"/>
      <c r="Q372" s="36"/>
      <c r="R372" s="36"/>
      <c r="S372" s="36"/>
      <c r="T372" s="36"/>
    </row>
    <row r="373" spans="1:20" ht="70.5">
      <c r="A373" s="19"/>
      <c r="C373" s="19"/>
      <c r="N373" s="36"/>
      <c r="O373" s="36"/>
      <c r="P373" s="36"/>
      <c r="Q373" s="36"/>
      <c r="R373" s="36"/>
      <c r="S373" s="36"/>
      <c r="T373" s="36"/>
    </row>
    <row r="374" spans="1:20" ht="70.5">
      <c r="A374" s="19"/>
      <c r="C374" s="19"/>
      <c r="N374" s="36"/>
      <c r="O374" s="36"/>
      <c r="P374" s="36"/>
      <c r="Q374" s="36"/>
      <c r="R374" s="36"/>
      <c r="S374" s="36"/>
      <c r="T374" s="36"/>
    </row>
    <row r="375" spans="1:20" ht="70.5">
      <c r="A375" s="19"/>
      <c r="C375" s="19"/>
      <c r="N375" s="36"/>
      <c r="O375" s="36"/>
      <c r="P375" s="36"/>
      <c r="Q375" s="36"/>
      <c r="R375" s="36"/>
      <c r="S375" s="36"/>
      <c r="T375" s="36"/>
    </row>
    <row r="376" spans="1:20" ht="70.5">
      <c r="A376" s="19"/>
      <c r="C376" s="19"/>
      <c r="N376" s="36"/>
      <c r="O376" s="36"/>
      <c r="P376" s="36"/>
      <c r="Q376" s="36"/>
      <c r="R376" s="36"/>
      <c r="S376" s="36"/>
      <c r="T376" s="36"/>
    </row>
    <row r="377" spans="1:20" ht="70.5">
      <c r="A377" s="19"/>
      <c r="C377" s="19"/>
      <c r="N377" s="36"/>
      <c r="O377" s="36"/>
      <c r="P377" s="36"/>
      <c r="Q377" s="36"/>
      <c r="R377" s="36"/>
      <c r="S377" s="36"/>
      <c r="T377" s="36"/>
    </row>
    <row r="378" spans="1:20" ht="70.5">
      <c r="A378" s="19"/>
      <c r="C378" s="19"/>
      <c r="N378" s="36"/>
      <c r="O378" s="36"/>
      <c r="P378" s="36"/>
      <c r="Q378" s="36"/>
      <c r="R378" s="36"/>
      <c r="S378" s="36"/>
      <c r="T378" s="36"/>
    </row>
    <row r="379" spans="1:20" ht="70.5">
      <c r="A379" s="19"/>
      <c r="C379" s="19"/>
      <c r="N379" s="36"/>
      <c r="O379" s="36"/>
      <c r="P379" s="36"/>
      <c r="Q379" s="36"/>
      <c r="R379" s="36"/>
      <c r="S379" s="36"/>
      <c r="T379" s="36"/>
    </row>
    <row r="380" spans="1:20" ht="70.5">
      <c r="A380" s="19"/>
      <c r="C380" s="19"/>
      <c r="N380" s="36"/>
      <c r="O380" s="36"/>
      <c r="P380" s="36"/>
      <c r="Q380" s="36"/>
      <c r="R380" s="36"/>
      <c r="S380" s="36"/>
      <c r="T380" s="36"/>
    </row>
    <row r="381" spans="1:20" ht="70.5">
      <c r="A381" s="19"/>
      <c r="C381" s="19"/>
      <c r="N381" s="36"/>
      <c r="O381" s="36"/>
      <c r="P381" s="36"/>
      <c r="Q381" s="36"/>
      <c r="R381" s="36"/>
      <c r="S381" s="36"/>
      <c r="T381" s="36"/>
    </row>
    <row r="382" spans="1:20" ht="70.5">
      <c r="A382" s="19"/>
      <c r="C382" s="19"/>
      <c r="N382" s="36"/>
      <c r="O382" s="36"/>
      <c r="P382" s="36"/>
      <c r="Q382" s="36"/>
      <c r="R382" s="36"/>
      <c r="S382" s="36"/>
      <c r="T382" s="36"/>
    </row>
    <row r="383" spans="1:20" ht="70.5">
      <c r="A383" s="19"/>
      <c r="C383" s="19"/>
      <c r="N383" s="36"/>
      <c r="O383" s="36"/>
      <c r="P383" s="36"/>
      <c r="Q383" s="36"/>
      <c r="R383" s="36"/>
      <c r="S383" s="36"/>
      <c r="T383" s="36"/>
    </row>
    <row r="384" spans="1:20" ht="70.5">
      <c r="A384" s="19"/>
      <c r="C384" s="19"/>
      <c r="N384" s="36"/>
      <c r="O384" s="36"/>
      <c r="P384" s="36"/>
      <c r="Q384" s="36"/>
      <c r="R384" s="36"/>
      <c r="S384" s="36"/>
      <c r="T384" s="36"/>
    </row>
    <row r="385" spans="1:20" ht="70.5">
      <c r="A385" s="19"/>
      <c r="C385" s="19"/>
      <c r="N385" s="36"/>
      <c r="O385" s="36"/>
      <c r="P385" s="36"/>
      <c r="Q385" s="36"/>
      <c r="R385" s="36"/>
      <c r="S385" s="36"/>
      <c r="T385" s="36"/>
    </row>
    <row r="386" spans="1:20" ht="70.5">
      <c r="A386" s="19"/>
      <c r="C386" s="19"/>
      <c r="N386" s="36"/>
      <c r="O386" s="36"/>
      <c r="P386" s="36"/>
      <c r="Q386" s="36"/>
      <c r="R386" s="36"/>
      <c r="S386" s="36"/>
      <c r="T386" s="36"/>
    </row>
    <row r="387" spans="1:20" ht="70.5">
      <c r="A387" s="19"/>
      <c r="C387" s="19"/>
      <c r="N387" s="36"/>
      <c r="O387" s="36"/>
      <c r="P387" s="36"/>
      <c r="Q387" s="36"/>
      <c r="R387" s="36"/>
      <c r="S387" s="36"/>
      <c r="T387" s="36"/>
    </row>
    <row r="388" spans="1:20" ht="70.5">
      <c r="A388" s="19"/>
      <c r="C388" s="19"/>
      <c r="N388" s="36"/>
      <c r="O388" s="36"/>
      <c r="P388" s="36"/>
      <c r="Q388" s="36"/>
      <c r="R388" s="36"/>
      <c r="S388" s="36"/>
      <c r="T388" s="36"/>
    </row>
    <row r="389" spans="1:20" ht="70.5">
      <c r="A389" s="19"/>
      <c r="C389" s="19"/>
      <c r="N389" s="36"/>
      <c r="O389" s="36"/>
      <c r="P389" s="36"/>
      <c r="Q389" s="36"/>
      <c r="R389" s="36"/>
      <c r="S389" s="36"/>
      <c r="T389" s="36"/>
    </row>
    <row r="390" spans="1:20" ht="70.5">
      <c r="A390" s="19"/>
      <c r="C390" s="19"/>
      <c r="N390" s="36"/>
      <c r="O390" s="36"/>
      <c r="P390" s="36"/>
      <c r="Q390" s="36"/>
      <c r="R390" s="36"/>
      <c r="S390" s="36"/>
      <c r="T390" s="36"/>
    </row>
    <row r="391" spans="1:20" ht="70.5">
      <c r="A391" s="19"/>
      <c r="C391" s="19"/>
      <c r="N391" s="36"/>
      <c r="O391" s="36"/>
      <c r="P391" s="36"/>
      <c r="Q391" s="36"/>
      <c r="R391" s="36"/>
      <c r="S391" s="36"/>
      <c r="T391" s="36"/>
    </row>
    <row r="392" spans="1:20" ht="70.5">
      <c r="A392" s="19"/>
      <c r="C392" s="19"/>
      <c r="N392" s="36"/>
      <c r="O392" s="36"/>
      <c r="P392" s="36"/>
      <c r="Q392" s="36"/>
      <c r="R392" s="36"/>
      <c r="S392" s="36"/>
      <c r="T392" s="36"/>
    </row>
    <row r="393" spans="1:20" ht="70.5">
      <c r="A393" s="19"/>
      <c r="C393" s="19"/>
      <c r="N393" s="36"/>
      <c r="O393" s="36"/>
      <c r="P393" s="36"/>
      <c r="Q393" s="36"/>
      <c r="R393" s="36"/>
      <c r="S393" s="36"/>
      <c r="T393" s="36"/>
    </row>
    <row r="394" spans="1:20" ht="70.5">
      <c r="A394" s="19"/>
      <c r="C394" s="19"/>
      <c r="N394" s="36"/>
      <c r="O394" s="36"/>
      <c r="P394" s="36"/>
      <c r="Q394" s="36"/>
      <c r="R394" s="36"/>
      <c r="S394" s="36"/>
      <c r="T394" s="36"/>
    </row>
    <row r="395" spans="1:20" ht="70.5">
      <c r="A395" s="19"/>
      <c r="C395" s="19"/>
      <c r="N395" s="36"/>
      <c r="O395" s="36"/>
      <c r="P395" s="36"/>
      <c r="Q395" s="36"/>
      <c r="R395" s="36"/>
      <c r="S395" s="36"/>
      <c r="T395" s="36"/>
    </row>
    <row r="396" spans="1:20" ht="70.5">
      <c r="A396" s="19"/>
      <c r="C396" s="19"/>
      <c r="N396" s="36"/>
      <c r="O396" s="36"/>
      <c r="P396" s="36"/>
      <c r="Q396" s="36"/>
      <c r="R396" s="36"/>
      <c r="S396" s="36"/>
      <c r="T396" s="36"/>
    </row>
    <row r="397" spans="1:20" ht="70.5">
      <c r="A397" s="19"/>
      <c r="C397" s="19"/>
      <c r="N397" s="36"/>
      <c r="O397" s="36"/>
      <c r="P397" s="36"/>
      <c r="Q397" s="36"/>
      <c r="R397" s="36"/>
      <c r="S397" s="36"/>
      <c r="T397" s="36"/>
    </row>
    <row r="398" spans="1:20" ht="70.5">
      <c r="A398" s="19"/>
      <c r="C398" s="19"/>
      <c r="N398" s="36"/>
      <c r="O398" s="36"/>
      <c r="P398" s="36"/>
      <c r="Q398" s="36"/>
      <c r="R398" s="36"/>
      <c r="S398" s="36"/>
      <c r="T398" s="36"/>
    </row>
    <row r="399" spans="1:20" ht="70.5">
      <c r="A399" s="19"/>
      <c r="C399" s="19"/>
      <c r="N399" s="36"/>
      <c r="O399" s="36"/>
      <c r="P399" s="36"/>
      <c r="Q399" s="36"/>
      <c r="R399" s="36"/>
      <c r="S399" s="36"/>
      <c r="T399" s="36"/>
    </row>
    <row r="400" spans="1:20" ht="70.5">
      <c r="A400" s="19"/>
      <c r="C400" s="19"/>
      <c r="N400" s="36"/>
      <c r="O400" s="36"/>
      <c r="P400" s="36"/>
      <c r="Q400" s="36"/>
      <c r="R400" s="36"/>
      <c r="S400" s="36"/>
      <c r="T400" s="36"/>
    </row>
    <row r="401" spans="1:20" ht="70.5">
      <c r="A401" s="19"/>
      <c r="C401" s="19"/>
      <c r="N401" s="36"/>
      <c r="O401" s="36"/>
      <c r="P401" s="36"/>
      <c r="Q401" s="36"/>
      <c r="R401" s="36"/>
      <c r="S401" s="36"/>
      <c r="T401" s="36"/>
    </row>
    <row r="402" spans="1:20" ht="70.5">
      <c r="A402" s="19"/>
      <c r="C402" s="19"/>
      <c r="N402" s="36"/>
      <c r="O402" s="36"/>
      <c r="P402" s="36"/>
      <c r="Q402" s="36"/>
      <c r="R402" s="36"/>
      <c r="S402" s="36"/>
      <c r="T402" s="36"/>
    </row>
    <row r="403" spans="1:20" ht="70.5">
      <c r="A403" s="19"/>
      <c r="C403" s="19"/>
      <c r="N403" s="36"/>
      <c r="O403" s="36"/>
      <c r="P403" s="36"/>
      <c r="Q403" s="36"/>
      <c r="R403" s="36"/>
      <c r="S403" s="36"/>
      <c r="T403" s="36"/>
    </row>
    <row r="404" spans="1:20" ht="70.5">
      <c r="A404" s="19"/>
      <c r="C404" s="19"/>
      <c r="N404" s="36"/>
      <c r="O404" s="36"/>
      <c r="P404" s="36"/>
      <c r="Q404" s="36"/>
      <c r="R404" s="36"/>
      <c r="S404" s="36"/>
      <c r="T404" s="36"/>
    </row>
    <row r="405" spans="1:20" ht="70.5">
      <c r="A405" s="19"/>
      <c r="C405" s="19"/>
      <c r="N405" s="36"/>
      <c r="O405" s="36"/>
      <c r="P405" s="36"/>
      <c r="Q405" s="36"/>
      <c r="R405" s="36"/>
      <c r="S405" s="36"/>
      <c r="T405" s="36"/>
    </row>
    <row r="406" spans="1:20" ht="70.5">
      <c r="A406" s="19"/>
      <c r="C406" s="19"/>
      <c r="N406" s="36"/>
      <c r="O406" s="36"/>
      <c r="P406" s="36"/>
      <c r="Q406" s="36"/>
      <c r="R406" s="36"/>
      <c r="S406" s="36"/>
      <c r="T406" s="36"/>
    </row>
    <row r="407" spans="1:20" ht="70.5">
      <c r="A407" s="19"/>
      <c r="C407" s="19"/>
      <c r="N407" s="36"/>
      <c r="O407" s="36"/>
      <c r="P407" s="36"/>
      <c r="Q407" s="36"/>
      <c r="R407" s="36"/>
      <c r="S407" s="36"/>
      <c r="T407" s="36"/>
    </row>
    <row r="408" spans="1:20" ht="70.5">
      <c r="A408" s="19"/>
      <c r="C408" s="19"/>
      <c r="N408" s="36"/>
      <c r="O408" s="36"/>
      <c r="P408" s="36"/>
      <c r="Q408" s="36"/>
      <c r="R408" s="36"/>
      <c r="S408" s="36"/>
      <c r="T408" s="36"/>
    </row>
    <row r="409" spans="1:20" ht="70.5">
      <c r="A409" s="19"/>
      <c r="C409" s="19"/>
      <c r="N409" s="36"/>
      <c r="O409" s="36"/>
      <c r="P409" s="36"/>
      <c r="Q409" s="36"/>
      <c r="R409" s="36"/>
      <c r="S409" s="36"/>
      <c r="T409" s="36"/>
    </row>
    <row r="410" spans="1:20" ht="70.5">
      <c r="A410" s="19"/>
      <c r="C410" s="19"/>
      <c r="N410" s="36"/>
      <c r="O410" s="36"/>
      <c r="P410" s="36"/>
      <c r="Q410" s="36"/>
      <c r="R410" s="36"/>
      <c r="S410" s="36"/>
      <c r="T410" s="36"/>
    </row>
    <row r="411" spans="1:20" ht="70.5">
      <c r="A411" s="19"/>
      <c r="C411" s="19"/>
      <c r="N411" s="36"/>
      <c r="O411" s="36"/>
      <c r="P411" s="36"/>
      <c r="Q411" s="36"/>
      <c r="R411" s="36"/>
      <c r="S411" s="36"/>
      <c r="T411" s="36"/>
    </row>
    <row r="412" spans="1:20" ht="70.5">
      <c r="A412" s="19"/>
      <c r="C412" s="19"/>
      <c r="N412" s="36"/>
      <c r="O412" s="36"/>
      <c r="P412" s="36"/>
      <c r="Q412" s="36"/>
      <c r="R412" s="36"/>
      <c r="S412" s="36"/>
      <c r="T412" s="36"/>
    </row>
    <row r="413" spans="1:20" ht="70.5">
      <c r="A413" s="19"/>
      <c r="C413" s="19"/>
      <c r="N413" s="36"/>
      <c r="O413" s="36"/>
      <c r="P413" s="36"/>
      <c r="Q413" s="36"/>
      <c r="R413" s="36"/>
      <c r="S413" s="36"/>
      <c r="T413" s="36"/>
    </row>
    <row r="414" spans="1:20" ht="70.5">
      <c r="A414" s="19"/>
      <c r="C414" s="19"/>
      <c r="N414" s="36"/>
      <c r="O414" s="36"/>
      <c r="P414" s="36"/>
      <c r="Q414" s="36"/>
      <c r="R414" s="36"/>
      <c r="S414" s="36"/>
      <c r="T414" s="36"/>
    </row>
    <row r="415" spans="1:20" ht="70.5">
      <c r="A415" s="19"/>
      <c r="C415" s="19"/>
      <c r="N415" s="36"/>
      <c r="O415" s="36"/>
      <c r="P415" s="36"/>
      <c r="Q415" s="36"/>
      <c r="R415" s="36"/>
      <c r="S415" s="36"/>
      <c r="T415" s="36"/>
    </row>
    <row r="416" spans="1:17" ht="70.5">
      <c r="A416" s="19"/>
      <c r="C416" s="19"/>
      <c r="N416" s="36"/>
      <c r="O416" s="33"/>
      <c r="P416" s="36"/>
      <c r="Q416" s="36"/>
    </row>
    <row r="417" spans="1:17" ht="70.5">
      <c r="A417" s="19"/>
      <c r="C417" s="19"/>
      <c r="N417" s="36"/>
      <c r="O417" s="33"/>
      <c r="P417" s="36"/>
      <c r="Q417" s="36"/>
    </row>
    <row r="418" spans="1:17" ht="70.5">
      <c r="A418" s="19"/>
      <c r="C418" s="19"/>
      <c r="N418" s="36"/>
      <c r="O418" s="33"/>
      <c r="P418" s="36"/>
      <c r="Q418" s="36"/>
    </row>
    <row r="419" spans="1:17" ht="70.5">
      <c r="A419" s="19"/>
      <c r="C419" s="19"/>
      <c r="N419" s="36"/>
      <c r="O419" s="33"/>
      <c r="P419" s="36"/>
      <c r="Q419" s="36"/>
    </row>
    <row r="420" spans="1:17" ht="70.5">
      <c r="A420" s="19"/>
      <c r="C420" s="19"/>
      <c r="N420" s="36"/>
      <c r="O420" s="33"/>
      <c r="P420" s="36"/>
      <c r="Q420" s="36"/>
    </row>
    <row r="421" spans="1:17" ht="70.5">
      <c r="A421" s="19"/>
      <c r="C421" s="19"/>
      <c r="N421" s="36"/>
      <c r="O421" s="33"/>
      <c r="P421" s="36"/>
      <c r="Q421" s="36"/>
    </row>
    <row r="422" spans="1:17" ht="70.5">
      <c r="A422" s="19"/>
      <c r="C422" s="19"/>
      <c r="N422" s="36"/>
      <c r="O422" s="33"/>
      <c r="P422" s="36"/>
      <c r="Q422" s="36"/>
    </row>
  </sheetData>
  <sheetProtection/>
  <mergeCells count="162">
    <mergeCell ref="L260:O260"/>
    <mergeCell ref="A259:O259"/>
    <mergeCell ref="A262:C262"/>
    <mergeCell ref="A263:C263"/>
    <mergeCell ref="A265:C265"/>
    <mergeCell ref="A104:O104"/>
    <mergeCell ref="A260:A261"/>
    <mergeCell ref="B260:B261"/>
    <mergeCell ref="C260:C261"/>
    <mergeCell ref="D260:F260"/>
    <mergeCell ref="G260:G261"/>
    <mergeCell ref="H132:K132"/>
    <mergeCell ref="L132:O132"/>
    <mergeCell ref="B132:B133"/>
    <mergeCell ref="C132:C133"/>
    <mergeCell ref="H82:K82"/>
    <mergeCell ref="A155:O155"/>
    <mergeCell ref="A135:O135"/>
    <mergeCell ref="A105:O105"/>
    <mergeCell ref="A131:O131"/>
    <mergeCell ref="A28:O28"/>
    <mergeCell ref="A6:O6"/>
    <mergeCell ref="A80:O80"/>
    <mergeCell ref="A82:A83"/>
    <mergeCell ref="B82:B83"/>
    <mergeCell ref="C82:C83"/>
    <mergeCell ref="D82:F82"/>
    <mergeCell ref="D56:F56"/>
    <mergeCell ref="C30:C31"/>
    <mergeCell ref="L30:O30"/>
    <mergeCell ref="L56:O56"/>
    <mergeCell ref="A56:A57"/>
    <mergeCell ref="B56:B57"/>
    <mergeCell ref="C56:C57"/>
    <mergeCell ref="L3:O3"/>
    <mergeCell ref="G56:G57"/>
    <mergeCell ref="D30:F30"/>
    <mergeCell ref="A29:O29"/>
    <mergeCell ref="H3:K3"/>
    <mergeCell ref="A33:O33"/>
    <mergeCell ref="A1:O1"/>
    <mergeCell ref="A3:A4"/>
    <mergeCell ref="B3:B4"/>
    <mergeCell ref="C3:C4"/>
    <mergeCell ref="D3:F3"/>
    <mergeCell ref="G3:G4"/>
    <mergeCell ref="A2:O2"/>
    <mergeCell ref="A30:A31"/>
    <mergeCell ref="A85:O85"/>
    <mergeCell ref="A54:O54"/>
    <mergeCell ref="A55:O55"/>
    <mergeCell ref="H56:K56"/>
    <mergeCell ref="G30:G31"/>
    <mergeCell ref="L82:O82"/>
    <mergeCell ref="B30:B31"/>
    <mergeCell ref="A59:O59"/>
    <mergeCell ref="G82:G83"/>
    <mergeCell ref="C106:C107"/>
    <mergeCell ref="G106:G107"/>
    <mergeCell ref="A130:O130"/>
    <mergeCell ref="A207:O207"/>
    <mergeCell ref="C184:C185"/>
    <mergeCell ref="D184:F184"/>
    <mergeCell ref="H157:K157"/>
    <mergeCell ref="G184:G185"/>
    <mergeCell ref="A106:A107"/>
    <mergeCell ref="D132:F132"/>
    <mergeCell ref="A81:O81"/>
    <mergeCell ref="A209:A210"/>
    <mergeCell ref="B209:B210"/>
    <mergeCell ref="C209:C210"/>
    <mergeCell ref="D209:F209"/>
    <mergeCell ref="B184:B185"/>
    <mergeCell ref="D106:F106"/>
    <mergeCell ref="B106:B107"/>
    <mergeCell ref="H106:K106"/>
    <mergeCell ref="L106:O106"/>
    <mergeCell ref="A109:O109"/>
    <mergeCell ref="A187:O187"/>
    <mergeCell ref="A132:A133"/>
    <mergeCell ref="A160:O160"/>
    <mergeCell ref="A157:A158"/>
    <mergeCell ref="B157:B158"/>
    <mergeCell ref="A143:O143"/>
    <mergeCell ref="C157:C158"/>
    <mergeCell ref="A182:O182"/>
    <mergeCell ref="A183:O183"/>
    <mergeCell ref="A156:O156"/>
    <mergeCell ref="L157:O157"/>
    <mergeCell ref="A169:O169"/>
    <mergeCell ref="A194:O194"/>
    <mergeCell ref="D157:F157"/>
    <mergeCell ref="G157:G158"/>
    <mergeCell ref="A221:O221"/>
    <mergeCell ref="H184:K184"/>
    <mergeCell ref="L184:O184"/>
    <mergeCell ref="A184:A185"/>
    <mergeCell ref="A212:O212"/>
    <mergeCell ref="A208:O208"/>
    <mergeCell ref="A14:O14"/>
    <mergeCell ref="A67:O67"/>
    <mergeCell ref="A117:O117"/>
    <mergeCell ref="H30:K30"/>
    <mergeCell ref="G209:G210"/>
    <mergeCell ref="H209:K209"/>
    <mergeCell ref="L209:O209"/>
    <mergeCell ref="A41:O41"/>
    <mergeCell ref="A91:O91"/>
    <mergeCell ref="G132:G133"/>
    <mergeCell ref="A234:O234"/>
    <mergeCell ref="A235:O235"/>
    <mergeCell ref="A236:A237"/>
    <mergeCell ref="B236:B237"/>
    <mergeCell ref="C236:C237"/>
    <mergeCell ref="D236:F236"/>
    <mergeCell ref="G236:G237"/>
    <mergeCell ref="H236:K236"/>
    <mergeCell ref="F287:G287"/>
    <mergeCell ref="C288:D288"/>
    <mergeCell ref="F288:G288"/>
    <mergeCell ref="H288:I288"/>
    <mergeCell ref="L236:O236"/>
    <mergeCell ref="A239:O239"/>
    <mergeCell ref="A245:O245"/>
    <mergeCell ref="N267:O269"/>
    <mergeCell ref="A266:C266"/>
    <mergeCell ref="H260:K260"/>
    <mergeCell ref="F290:G290"/>
    <mergeCell ref="H290:I290"/>
    <mergeCell ref="C291:D291"/>
    <mergeCell ref="F291:G291"/>
    <mergeCell ref="H291:I291"/>
    <mergeCell ref="C289:D289"/>
    <mergeCell ref="F289:G289"/>
    <mergeCell ref="H289:I289"/>
    <mergeCell ref="C290:D290"/>
    <mergeCell ref="H295:I295"/>
    <mergeCell ref="C292:D292"/>
    <mergeCell ref="F292:G292"/>
    <mergeCell ref="H292:I292"/>
    <mergeCell ref="F293:G293"/>
    <mergeCell ref="H293:I293"/>
    <mergeCell ref="H298:I298"/>
    <mergeCell ref="C299:D299"/>
    <mergeCell ref="F299:G299"/>
    <mergeCell ref="H299:I299"/>
    <mergeCell ref="C296:D296"/>
    <mergeCell ref="F296:G296"/>
    <mergeCell ref="H296:I296"/>
    <mergeCell ref="C297:D297"/>
    <mergeCell ref="F297:G297"/>
    <mergeCell ref="H297:I297"/>
    <mergeCell ref="H287:I287"/>
    <mergeCell ref="F300:G300"/>
    <mergeCell ref="F301:G301"/>
    <mergeCell ref="A264:C264"/>
    <mergeCell ref="C287:D287"/>
    <mergeCell ref="C298:D298"/>
    <mergeCell ref="F298:G298"/>
    <mergeCell ref="F294:G294"/>
    <mergeCell ref="C295:D295"/>
    <mergeCell ref="F295:G295"/>
  </mergeCells>
  <printOptions/>
  <pageMargins left="0.3937007874015748" right="0.3937007874015748" top="0.3937007874015748" bottom="0.3937007874015748" header="0.3937007874015748" footer="0.3937007874015748"/>
  <pageSetup fitToHeight="29" horizontalDpi="600" verticalDpi="600" orientation="landscape" paperSize="9" scale="18" r:id="rId1"/>
  <rowBreaks count="10" manualBreakCount="10">
    <brk id="27" max="14" man="1"/>
    <brk id="53" max="14" man="1"/>
    <brk id="79" max="14" man="1"/>
    <brk id="103" max="14" man="1"/>
    <brk id="129" max="14" man="1"/>
    <brk id="154" max="14" man="1"/>
    <brk id="181" max="14" man="1"/>
    <brk id="206" max="14" man="1"/>
    <brk id="233" max="14" man="1"/>
    <brk id="25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3:P96"/>
  <sheetViews>
    <sheetView zoomScalePageLayoutView="0" workbookViewId="0" topLeftCell="A83">
      <selection activeCell="H83" sqref="H83:H96"/>
    </sheetView>
  </sheetViews>
  <sheetFormatPr defaultColWidth="9.140625" defaultRowHeight="12.75"/>
  <cols>
    <col min="1" max="3" width="9.140625" style="1" customWidth="1"/>
    <col min="4" max="16384" width="9.140625" style="1" customWidth="1"/>
  </cols>
  <sheetData>
    <row r="2" ht="19.5" thickBot="1"/>
    <row r="3" spans="7:12" ht="19.5" thickBot="1">
      <c r="G3" s="2">
        <v>3400</v>
      </c>
      <c r="H3" s="1">
        <f>G3*40/6000</f>
        <v>22.666666666666668</v>
      </c>
      <c r="K3" s="4">
        <v>33</v>
      </c>
      <c r="L3" s="1">
        <f>K3*50/100</f>
        <v>16.5</v>
      </c>
    </row>
    <row r="4" spans="7:12" ht="19.5" thickBot="1">
      <c r="G4" s="3">
        <v>100</v>
      </c>
      <c r="H4" s="1">
        <f aca="true" t="shared" si="0" ref="H4:H13">G4*40/6000</f>
        <v>0.6666666666666666</v>
      </c>
      <c r="K4" s="5">
        <v>198</v>
      </c>
      <c r="L4" s="1">
        <f>K4*50/100</f>
        <v>99</v>
      </c>
    </row>
    <row r="5" spans="7:12" ht="19.5" thickBot="1">
      <c r="G5" s="3">
        <v>1000</v>
      </c>
      <c r="H5" s="1">
        <f t="shared" si="0"/>
        <v>6.666666666666667</v>
      </c>
      <c r="K5" s="5">
        <v>95</v>
      </c>
      <c r="L5" s="1">
        <f>K5*50/100</f>
        <v>47.5</v>
      </c>
    </row>
    <row r="6" spans="7:12" ht="19.5" thickBot="1">
      <c r="G6" s="3">
        <v>200</v>
      </c>
      <c r="H6" s="1">
        <f t="shared" si="0"/>
        <v>1.3333333333333333</v>
      </c>
      <c r="K6" s="5">
        <v>5</v>
      </c>
      <c r="L6" s="1">
        <f>K6*50/100</f>
        <v>2.5</v>
      </c>
    </row>
    <row r="7" spans="7:12" ht="19.5" thickBot="1">
      <c r="G7" s="3">
        <v>500</v>
      </c>
      <c r="H7" s="1">
        <f t="shared" si="0"/>
        <v>3.3333333333333335</v>
      </c>
      <c r="K7" s="5">
        <v>100</v>
      </c>
      <c r="L7" s="1">
        <f>K7*50/100</f>
        <v>50</v>
      </c>
    </row>
    <row r="8" spans="7:8" ht="19.5" thickBot="1">
      <c r="G8" s="3">
        <v>500</v>
      </c>
      <c r="H8" s="1">
        <f t="shared" si="0"/>
        <v>3.3333333333333335</v>
      </c>
    </row>
    <row r="9" spans="7:8" ht="19.5" thickBot="1">
      <c r="G9" s="3">
        <v>200</v>
      </c>
      <c r="H9" s="1">
        <f t="shared" si="0"/>
        <v>1.3333333333333333</v>
      </c>
    </row>
    <row r="10" spans="7:8" ht="19.5" thickBot="1">
      <c r="G10" s="3">
        <v>150</v>
      </c>
      <c r="H10" s="1">
        <f t="shared" si="0"/>
        <v>1</v>
      </c>
    </row>
    <row r="11" spans="7:8" ht="19.5" thickBot="1">
      <c r="G11" s="3">
        <v>100</v>
      </c>
      <c r="H11" s="1">
        <f t="shared" si="0"/>
        <v>0.6666666666666666</v>
      </c>
    </row>
    <row r="12" spans="7:8" ht="19.5" thickBot="1">
      <c r="G12" s="3">
        <v>6187</v>
      </c>
      <c r="H12" s="1">
        <f t="shared" si="0"/>
        <v>41.24666666666667</v>
      </c>
    </row>
    <row r="13" spans="7:8" ht="19.5" thickBot="1">
      <c r="G13" s="3">
        <v>1150</v>
      </c>
      <c r="H13" s="1">
        <f t="shared" si="0"/>
        <v>7.666666666666667</v>
      </c>
    </row>
    <row r="19" ht="19.5" thickBot="1"/>
    <row r="20" spans="11:12" ht="19.5" thickBot="1">
      <c r="K20" s="4">
        <v>138</v>
      </c>
      <c r="L20" s="1">
        <f aca="true" t="shared" si="1" ref="L20:L25">K20*200/150</f>
        <v>184</v>
      </c>
    </row>
    <row r="21" spans="4:12" ht="19.5" thickBot="1">
      <c r="D21" s="2">
        <v>74</v>
      </c>
      <c r="E21" s="1">
        <f>D21*120/100</f>
        <v>88.8</v>
      </c>
      <c r="H21" s="8">
        <v>78</v>
      </c>
      <c r="I21" s="1">
        <f>H21*120/100</f>
        <v>93.6</v>
      </c>
      <c r="K21" s="5">
        <v>20</v>
      </c>
      <c r="L21" s="1">
        <f t="shared" si="1"/>
        <v>26.666666666666668</v>
      </c>
    </row>
    <row r="22" spans="4:12" ht="19.5" thickBot="1">
      <c r="D22" s="3">
        <v>74</v>
      </c>
      <c r="E22" s="1">
        <f aca="true" t="shared" si="2" ref="E22:E29">D22*120/100</f>
        <v>88.8</v>
      </c>
      <c r="H22" s="9">
        <v>96</v>
      </c>
      <c r="I22" s="1">
        <f aca="true" t="shared" si="3" ref="I22:I31">H22*120/100</f>
        <v>115.2</v>
      </c>
      <c r="K22" s="5">
        <v>9</v>
      </c>
      <c r="L22" s="1">
        <f t="shared" si="1"/>
        <v>12</v>
      </c>
    </row>
    <row r="23" spans="4:12" ht="19.5" thickBot="1">
      <c r="D23" s="3">
        <v>18</v>
      </c>
      <c r="E23" s="1">
        <f t="shared" si="2"/>
        <v>21.6</v>
      </c>
      <c r="H23" s="9">
        <v>31</v>
      </c>
      <c r="I23" s="1">
        <f t="shared" si="3"/>
        <v>37.2</v>
      </c>
      <c r="K23" s="5">
        <v>1</v>
      </c>
      <c r="L23" s="1">
        <f t="shared" si="1"/>
        <v>1.3333333333333333</v>
      </c>
    </row>
    <row r="24" spans="4:12" ht="19.5" thickBot="1">
      <c r="D24" s="3">
        <v>24</v>
      </c>
      <c r="E24" s="1">
        <f t="shared" si="2"/>
        <v>28.8</v>
      </c>
      <c r="H24" s="9">
        <v>8</v>
      </c>
      <c r="I24" s="1">
        <f t="shared" si="3"/>
        <v>9.6</v>
      </c>
      <c r="K24" s="5">
        <v>1.5</v>
      </c>
      <c r="L24" s="1">
        <f t="shared" si="1"/>
        <v>2</v>
      </c>
    </row>
    <row r="25" spans="4:12" ht="19.5" thickBot="1">
      <c r="D25" s="3">
        <v>10</v>
      </c>
      <c r="E25" s="1">
        <f t="shared" si="2"/>
        <v>12</v>
      </c>
      <c r="H25" s="9"/>
      <c r="I25" s="1">
        <f t="shared" si="3"/>
        <v>0</v>
      </c>
      <c r="L25" s="1">
        <f t="shared" si="1"/>
        <v>0</v>
      </c>
    </row>
    <row r="26" spans="4:9" ht="19.5" thickBot="1">
      <c r="D26" s="3">
        <v>124</v>
      </c>
      <c r="E26" s="1">
        <f t="shared" si="2"/>
        <v>148.8</v>
      </c>
      <c r="H26" s="9">
        <v>4</v>
      </c>
      <c r="I26" s="1">
        <f t="shared" si="3"/>
        <v>4.8</v>
      </c>
    </row>
    <row r="27" spans="4:9" ht="19.5" thickBot="1">
      <c r="D27" s="3">
        <v>6</v>
      </c>
      <c r="E27" s="1">
        <f t="shared" si="2"/>
        <v>7.2</v>
      </c>
      <c r="H27" s="9">
        <v>11</v>
      </c>
      <c r="I27" s="1">
        <f t="shared" si="3"/>
        <v>13.2</v>
      </c>
    </row>
    <row r="28" spans="4:13" ht="19.5" thickBot="1">
      <c r="D28" s="3">
        <v>100</v>
      </c>
      <c r="E28" s="1">
        <f t="shared" si="2"/>
        <v>120</v>
      </c>
      <c r="H28" s="9">
        <v>14</v>
      </c>
      <c r="I28" s="1">
        <f t="shared" si="3"/>
        <v>16.8</v>
      </c>
      <c r="L28" s="2">
        <v>120</v>
      </c>
      <c r="M28" s="1">
        <f>L28*135/163</f>
        <v>99.38650306748467</v>
      </c>
    </row>
    <row r="29" spans="4:13" ht="19.5" thickBot="1">
      <c r="D29" s="3">
        <v>100</v>
      </c>
      <c r="E29" s="1">
        <f t="shared" si="2"/>
        <v>120</v>
      </c>
      <c r="H29" s="5">
        <v>45</v>
      </c>
      <c r="I29" s="1">
        <f t="shared" si="3"/>
        <v>54</v>
      </c>
      <c r="L29" s="3">
        <v>45</v>
      </c>
      <c r="M29" s="1">
        <f aca="true" t="shared" si="4" ref="M29:M34">L29*135/163</f>
        <v>37.26993865030675</v>
      </c>
    </row>
    <row r="30" spans="8:13" ht="19.5" thickBot="1">
      <c r="H30" s="5">
        <v>55</v>
      </c>
      <c r="I30" s="1">
        <f t="shared" si="3"/>
        <v>66</v>
      </c>
      <c r="L30" s="3">
        <v>165</v>
      </c>
      <c r="M30" s="1">
        <f t="shared" si="4"/>
        <v>136.6564417177914</v>
      </c>
    </row>
    <row r="31" spans="8:13" ht="19.5" thickBot="1">
      <c r="H31" s="5">
        <v>100</v>
      </c>
      <c r="I31" s="1">
        <f t="shared" si="3"/>
        <v>120</v>
      </c>
      <c r="L31" s="3">
        <v>2</v>
      </c>
      <c r="M31" s="1">
        <f t="shared" si="4"/>
        <v>1.656441717791411</v>
      </c>
    </row>
    <row r="32" spans="12:13" ht="19.5" thickBot="1">
      <c r="L32" s="3">
        <v>160</v>
      </c>
      <c r="M32" s="1">
        <f t="shared" si="4"/>
        <v>132.51533742331287</v>
      </c>
    </row>
    <row r="33" spans="12:13" ht="19.5" thickBot="1">
      <c r="L33" s="3">
        <v>3</v>
      </c>
      <c r="M33" s="1">
        <f t="shared" si="4"/>
        <v>2.4846625766871164</v>
      </c>
    </row>
    <row r="34" spans="12:13" ht="19.5" thickBot="1">
      <c r="L34" s="3">
        <v>163</v>
      </c>
      <c r="M34" s="1">
        <f t="shared" si="4"/>
        <v>135</v>
      </c>
    </row>
    <row r="37" ht="19.5" thickBot="1"/>
    <row r="38" spans="6:11" ht="19.5" thickBot="1">
      <c r="F38" s="2">
        <v>119</v>
      </c>
      <c r="G38" s="1">
        <f>F38*150/325</f>
        <v>54.92307692307692</v>
      </c>
      <c r="J38" s="2">
        <v>92</v>
      </c>
      <c r="K38" s="1">
        <f>J38*200/115</f>
        <v>160</v>
      </c>
    </row>
    <row r="39" spans="6:15" ht="19.5" thickBot="1">
      <c r="F39" s="3"/>
      <c r="G39" s="1">
        <f aca="true" t="shared" si="5" ref="G39:G52">F39*150/325</f>
        <v>0</v>
      </c>
      <c r="J39" s="3">
        <v>92</v>
      </c>
      <c r="K39" s="1">
        <f aca="true" t="shared" si="6" ref="K39:K46">J39*200/115</f>
        <v>160</v>
      </c>
      <c r="N39" s="2">
        <v>160</v>
      </c>
      <c r="O39" s="1">
        <f>N39*150/200</f>
        <v>120</v>
      </c>
    </row>
    <row r="40" spans="6:15" ht="19.5" thickBot="1">
      <c r="F40" s="3"/>
      <c r="G40" s="1">
        <f t="shared" si="5"/>
        <v>0</v>
      </c>
      <c r="J40" s="3">
        <v>92</v>
      </c>
      <c r="K40" s="1">
        <f t="shared" si="6"/>
        <v>160</v>
      </c>
      <c r="N40" s="3">
        <v>160</v>
      </c>
      <c r="O40" s="1">
        <f aca="true" t="shared" si="7" ref="O40:O47">N40*150/200</f>
        <v>120</v>
      </c>
    </row>
    <row r="41" spans="6:15" ht="19.5" thickBot="1">
      <c r="F41" s="3">
        <v>200</v>
      </c>
      <c r="G41" s="1">
        <f t="shared" si="5"/>
        <v>92.3076923076923</v>
      </c>
      <c r="J41" s="3">
        <v>92</v>
      </c>
      <c r="K41" s="1">
        <f t="shared" si="6"/>
        <v>160</v>
      </c>
      <c r="N41" s="3">
        <v>160</v>
      </c>
      <c r="O41" s="1">
        <f t="shared" si="7"/>
        <v>120</v>
      </c>
    </row>
    <row r="42" spans="6:15" ht="19.5" thickBot="1">
      <c r="F42" s="3">
        <v>200</v>
      </c>
      <c r="G42" s="1">
        <f t="shared" si="5"/>
        <v>92.3076923076923</v>
      </c>
      <c r="J42" s="3">
        <v>12</v>
      </c>
      <c r="K42" s="1">
        <f t="shared" si="6"/>
        <v>20.869565217391305</v>
      </c>
      <c r="N42" s="3">
        <v>160</v>
      </c>
      <c r="O42" s="1">
        <f t="shared" si="7"/>
        <v>120</v>
      </c>
    </row>
    <row r="43" spans="6:15" ht="19.5" thickBot="1">
      <c r="F43" s="3">
        <v>200</v>
      </c>
      <c r="G43" s="1">
        <f t="shared" si="5"/>
        <v>92.3076923076923</v>
      </c>
      <c r="J43" s="3">
        <v>6</v>
      </c>
      <c r="K43" s="1">
        <f t="shared" si="6"/>
        <v>10.434782608695652</v>
      </c>
      <c r="N43" s="3">
        <v>21</v>
      </c>
      <c r="O43" s="1">
        <f t="shared" si="7"/>
        <v>15.75</v>
      </c>
    </row>
    <row r="44" spans="6:15" ht="19.5" thickBot="1">
      <c r="F44" s="3">
        <v>200</v>
      </c>
      <c r="G44" s="1">
        <f t="shared" si="5"/>
        <v>92.3076923076923</v>
      </c>
      <c r="J44" s="3">
        <v>7</v>
      </c>
      <c r="K44" s="1">
        <f t="shared" si="6"/>
        <v>12.173913043478262</v>
      </c>
      <c r="N44" s="3">
        <v>10</v>
      </c>
      <c r="O44" s="1">
        <f t="shared" si="7"/>
        <v>7.5</v>
      </c>
    </row>
    <row r="45" spans="6:15" ht="19.5" thickBot="1">
      <c r="F45" s="3">
        <v>25</v>
      </c>
      <c r="G45" s="1">
        <f t="shared" si="5"/>
        <v>11.538461538461538</v>
      </c>
      <c r="J45" s="3">
        <v>14</v>
      </c>
      <c r="K45" s="1">
        <f t="shared" si="6"/>
        <v>24.347826086956523</v>
      </c>
      <c r="N45" s="3">
        <v>12</v>
      </c>
      <c r="O45" s="1">
        <f t="shared" si="7"/>
        <v>9</v>
      </c>
    </row>
    <row r="46" spans="6:15" ht="19.5" thickBot="1">
      <c r="F46" s="3">
        <v>12</v>
      </c>
      <c r="G46" s="1">
        <f t="shared" si="5"/>
        <v>5.538461538461538</v>
      </c>
      <c r="J46" s="3">
        <v>2</v>
      </c>
      <c r="K46" s="1">
        <f t="shared" si="6"/>
        <v>3.4782608695652173</v>
      </c>
      <c r="N46" s="3">
        <v>24</v>
      </c>
      <c r="O46" s="1">
        <f t="shared" si="7"/>
        <v>18</v>
      </c>
    </row>
    <row r="47" spans="6:15" ht="19.5" thickBot="1">
      <c r="F47" s="3">
        <v>15</v>
      </c>
      <c r="G47" s="1">
        <f t="shared" si="5"/>
        <v>6.923076923076923</v>
      </c>
      <c r="N47" s="3">
        <v>4</v>
      </c>
      <c r="O47" s="1">
        <f t="shared" si="7"/>
        <v>3</v>
      </c>
    </row>
    <row r="48" spans="6:7" ht="19.5" thickBot="1">
      <c r="F48" s="3">
        <v>30</v>
      </c>
      <c r="G48" s="1">
        <f t="shared" si="5"/>
        <v>13.846153846153847</v>
      </c>
    </row>
    <row r="49" spans="6:7" ht="19.5" thickBot="1">
      <c r="F49" s="3">
        <v>5</v>
      </c>
      <c r="G49" s="1">
        <f t="shared" si="5"/>
        <v>2.3076923076923075</v>
      </c>
    </row>
    <row r="50" spans="6:7" ht="19.5" thickBot="1">
      <c r="F50" s="3">
        <v>75</v>
      </c>
      <c r="G50" s="1">
        <f t="shared" si="5"/>
        <v>34.61538461538461</v>
      </c>
    </row>
    <row r="51" spans="6:7" ht="19.5" thickBot="1">
      <c r="F51" s="3">
        <v>250</v>
      </c>
      <c r="G51" s="1">
        <f t="shared" si="5"/>
        <v>115.38461538461539</v>
      </c>
    </row>
    <row r="52" spans="6:11" ht="19.5" thickBot="1">
      <c r="F52" s="3">
        <v>325</v>
      </c>
      <c r="G52" s="1">
        <f t="shared" si="5"/>
        <v>150</v>
      </c>
      <c r="J52" s="2">
        <v>54</v>
      </c>
      <c r="K52" s="1">
        <f>J52*185/150</f>
        <v>66.6</v>
      </c>
    </row>
    <row r="53" spans="10:11" ht="19.5" thickBot="1">
      <c r="J53" s="3">
        <v>324</v>
      </c>
      <c r="K53" s="1">
        <f>J53*185/150</f>
        <v>399.6</v>
      </c>
    </row>
    <row r="54" spans="10:11" ht="19.5" thickBot="1">
      <c r="J54" s="3">
        <v>7</v>
      </c>
      <c r="K54" s="1">
        <f>J54*185/150</f>
        <v>8.633333333333333</v>
      </c>
    </row>
    <row r="55" spans="10:11" ht="19.5" thickBot="1">
      <c r="J55" s="3">
        <v>150</v>
      </c>
      <c r="K55" s="1">
        <f>J55*185/150</f>
        <v>185</v>
      </c>
    </row>
    <row r="59" ht="19.5" thickBot="1"/>
    <row r="60" spans="6:16" ht="19.5" thickBot="1">
      <c r="F60" s="2">
        <v>104</v>
      </c>
      <c r="G60" s="1">
        <f>F60*105/110</f>
        <v>99.27272727272727</v>
      </c>
      <c r="J60" s="2">
        <v>99</v>
      </c>
      <c r="K60" s="1">
        <f>J60*135/105</f>
        <v>127.28571428571429</v>
      </c>
      <c r="O60" s="6">
        <v>97</v>
      </c>
      <c r="P60" s="1">
        <f>O60*80/120</f>
        <v>64.66666666666667</v>
      </c>
    </row>
    <row r="61" spans="6:16" ht="19.5" thickBot="1">
      <c r="F61" s="10">
        <v>6</v>
      </c>
      <c r="G61" s="1">
        <f aca="true" t="shared" si="8" ref="G61:G68">F61*105/110</f>
        <v>5.7272727272727275</v>
      </c>
      <c r="J61" s="10">
        <v>6</v>
      </c>
      <c r="K61" s="1">
        <f aca="true" t="shared" si="9" ref="K61:K69">J61*135/105</f>
        <v>7.714285714285714</v>
      </c>
      <c r="O61" s="7">
        <v>120</v>
      </c>
      <c r="P61" s="1">
        <f aca="true" t="shared" si="10" ref="P61:P68">O61*80/120</f>
        <v>80</v>
      </c>
    </row>
    <row r="62" spans="6:16" ht="19.5" thickBot="1">
      <c r="F62" s="3">
        <v>9</v>
      </c>
      <c r="G62" s="1">
        <f t="shared" si="8"/>
        <v>8.590909090909092</v>
      </c>
      <c r="J62" s="3">
        <v>9</v>
      </c>
      <c r="K62" s="1">
        <f t="shared" si="9"/>
        <v>11.571428571428571</v>
      </c>
      <c r="O62" s="7">
        <v>22</v>
      </c>
      <c r="P62" s="1">
        <f t="shared" si="10"/>
        <v>14.666666666666666</v>
      </c>
    </row>
    <row r="63" spans="6:16" ht="19.5" thickBot="1">
      <c r="F63" s="3">
        <v>9</v>
      </c>
      <c r="G63" s="1">
        <f t="shared" si="8"/>
        <v>8.590909090909092</v>
      </c>
      <c r="J63" s="3">
        <v>9</v>
      </c>
      <c r="K63" s="1">
        <f t="shared" si="9"/>
        <v>11.571428571428571</v>
      </c>
      <c r="O63" s="7">
        <v>29</v>
      </c>
      <c r="P63" s="1">
        <f t="shared" si="10"/>
        <v>19.333333333333332</v>
      </c>
    </row>
    <row r="64" spans="6:16" ht="19.5" thickBot="1">
      <c r="F64" s="3">
        <v>5</v>
      </c>
      <c r="G64" s="1">
        <f t="shared" si="8"/>
        <v>4.7727272727272725</v>
      </c>
      <c r="J64" s="3">
        <v>5</v>
      </c>
      <c r="K64" s="1">
        <f t="shared" si="9"/>
        <v>6.428571428571429</v>
      </c>
      <c r="O64" s="7">
        <v>12</v>
      </c>
      <c r="P64" s="1">
        <f t="shared" si="10"/>
        <v>8</v>
      </c>
    </row>
    <row r="65" spans="6:16" ht="19.5" thickBot="1">
      <c r="F65" s="3">
        <v>4</v>
      </c>
      <c r="G65" s="1">
        <f t="shared" si="8"/>
        <v>3.8181818181818183</v>
      </c>
      <c r="J65" s="3">
        <v>4</v>
      </c>
      <c r="K65" s="1">
        <f t="shared" si="9"/>
        <v>5.142857142857143</v>
      </c>
      <c r="O65" s="7"/>
      <c r="P65" s="1">
        <f t="shared" si="10"/>
        <v>0</v>
      </c>
    </row>
    <row r="66" spans="6:16" ht="19.5" thickBot="1">
      <c r="F66" s="3">
        <v>4</v>
      </c>
      <c r="G66" s="1">
        <f t="shared" si="8"/>
        <v>3.8181818181818183</v>
      </c>
      <c r="J66" s="3">
        <v>4</v>
      </c>
      <c r="K66" s="1">
        <f t="shared" si="9"/>
        <v>5.142857142857143</v>
      </c>
      <c r="O66" s="7">
        <v>7</v>
      </c>
      <c r="P66" s="1">
        <f t="shared" si="10"/>
        <v>4.666666666666667</v>
      </c>
    </row>
    <row r="67" spans="6:16" ht="19.5" thickBot="1">
      <c r="F67" s="3">
        <v>4</v>
      </c>
      <c r="G67" s="1">
        <f t="shared" si="8"/>
        <v>3.8181818181818183</v>
      </c>
      <c r="J67" s="3">
        <v>4</v>
      </c>
      <c r="K67" s="1">
        <f t="shared" si="9"/>
        <v>5.142857142857143</v>
      </c>
      <c r="O67" s="3">
        <v>120</v>
      </c>
      <c r="P67" s="1">
        <f t="shared" si="10"/>
        <v>80</v>
      </c>
    </row>
    <row r="68" spans="6:16" ht="19.5" thickBot="1">
      <c r="F68" s="3">
        <v>110</v>
      </c>
      <c r="G68" s="1">
        <f t="shared" si="8"/>
        <v>105</v>
      </c>
      <c r="J68" s="3">
        <v>105</v>
      </c>
      <c r="K68" s="1">
        <f t="shared" si="9"/>
        <v>135</v>
      </c>
      <c r="O68" s="3">
        <v>120</v>
      </c>
      <c r="P68" s="1">
        <f t="shared" si="10"/>
        <v>80</v>
      </c>
    </row>
    <row r="69" spans="10:11" ht="19.5" thickBot="1">
      <c r="J69" s="3">
        <v>20</v>
      </c>
      <c r="K69" s="1">
        <f t="shared" si="9"/>
        <v>25.714285714285715</v>
      </c>
    </row>
    <row r="82" ht="19.5" thickBot="1"/>
    <row r="83" spans="7:11" ht="19.5" thickBot="1">
      <c r="G83" s="49">
        <v>154</v>
      </c>
      <c r="H83" s="1">
        <f>G83*210/180</f>
        <v>179.66666666666666</v>
      </c>
      <c r="J83" s="44">
        <v>80</v>
      </c>
      <c r="K83" s="1">
        <f>J83*120/80</f>
        <v>120</v>
      </c>
    </row>
    <row r="84" spans="7:11" ht="19.5" thickBot="1">
      <c r="G84" s="50">
        <v>154</v>
      </c>
      <c r="H84" s="1">
        <f aca="true" t="shared" si="11" ref="H84:H96">G84*210/180</f>
        <v>179.66666666666666</v>
      </c>
      <c r="J84" s="43">
        <v>13</v>
      </c>
      <c r="K84" s="1">
        <f aca="true" t="shared" si="12" ref="K84:K89">J84*120/80</f>
        <v>19.5</v>
      </c>
    </row>
    <row r="85" spans="7:11" ht="19.5" thickBot="1">
      <c r="G85" s="50">
        <v>154</v>
      </c>
      <c r="H85" s="1">
        <f t="shared" si="11"/>
        <v>179.66666666666666</v>
      </c>
      <c r="J85" s="43">
        <v>3</v>
      </c>
      <c r="K85" s="1">
        <f t="shared" si="12"/>
        <v>4.5</v>
      </c>
    </row>
    <row r="86" spans="7:11" ht="19.5" thickBot="1">
      <c r="G86" s="50">
        <v>154</v>
      </c>
      <c r="H86" s="1">
        <f t="shared" si="11"/>
        <v>179.66666666666666</v>
      </c>
      <c r="J86" s="43">
        <v>93</v>
      </c>
      <c r="K86" s="1">
        <f t="shared" si="12"/>
        <v>139.5</v>
      </c>
    </row>
    <row r="87" spans="7:11" ht="19.5" thickBot="1">
      <c r="G87" s="50">
        <v>28</v>
      </c>
      <c r="H87" s="1">
        <f t="shared" si="11"/>
        <v>32.666666666666664</v>
      </c>
      <c r="J87" s="43">
        <v>10</v>
      </c>
      <c r="K87" s="1">
        <f t="shared" si="12"/>
        <v>15</v>
      </c>
    </row>
    <row r="88" spans="7:11" ht="19.5" thickBot="1">
      <c r="G88" s="50">
        <v>27</v>
      </c>
      <c r="H88" s="1">
        <f t="shared" si="11"/>
        <v>31.5</v>
      </c>
      <c r="J88" s="43">
        <v>80</v>
      </c>
      <c r="K88" s="1">
        <f t="shared" si="12"/>
        <v>120</v>
      </c>
    </row>
    <row r="89" spans="7:11" ht="19.5" thickBot="1">
      <c r="G89" s="50">
        <v>6</v>
      </c>
      <c r="H89" s="1">
        <f t="shared" si="11"/>
        <v>7</v>
      </c>
      <c r="J89" s="43">
        <v>80</v>
      </c>
      <c r="K89" s="1">
        <f t="shared" si="12"/>
        <v>120</v>
      </c>
    </row>
    <row r="90" spans="7:8" ht="19.5" thickBot="1">
      <c r="G90" s="50">
        <v>180</v>
      </c>
      <c r="H90" s="1">
        <f t="shared" si="11"/>
        <v>210</v>
      </c>
    </row>
    <row r="91" spans="7:8" ht="19.5" thickBot="1">
      <c r="G91" s="43">
        <v>0.8</v>
      </c>
      <c r="H91" s="1">
        <f t="shared" si="11"/>
        <v>0.9333333333333333</v>
      </c>
    </row>
    <row r="92" spans="7:8" ht="19.5" thickBot="1">
      <c r="G92" s="43">
        <v>150</v>
      </c>
      <c r="H92" s="1">
        <f t="shared" si="11"/>
        <v>175</v>
      </c>
    </row>
    <row r="93" spans="7:14" ht="19.5" thickBot="1">
      <c r="G93" s="43">
        <v>70</v>
      </c>
      <c r="H93" s="1">
        <f t="shared" si="11"/>
        <v>81.66666666666667</v>
      </c>
      <c r="K93" s="1">
        <v>52.88</v>
      </c>
      <c r="L93" s="1">
        <v>50</v>
      </c>
      <c r="M93" s="1">
        <v>211.5</v>
      </c>
      <c r="N93" s="1">
        <f>K93*4+L93*9+M93*4</f>
        <v>1507.52</v>
      </c>
    </row>
    <row r="94" spans="7:8" ht="19.5" thickBot="1">
      <c r="G94" s="43">
        <v>100</v>
      </c>
      <c r="H94" s="1">
        <f t="shared" si="11"/>
        <v>116.66666666666667</v>
      </c>
    </row>
    <row r="95" spans="7:8" ht="19.5" thickBot="1">
      <c r="G95" s="43">
        <v>39</v>
      </c>
      <c r="H95" s="1">
        <f t="shared" si="11"/>
        <v>45.5</v>
      </c>
    </row>
    <row r="96" spans="7:8" ht="19.5" thickBot="1">
      <c r="G96" s="43">
        <v>100</v>
      </c>
      <c r="H96" s="1">
        <f t="shared" si="11"/>
        <v>116.66666666666667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2019-08-29T02:21:01Z</cp:lastPrinted>
  <dcterms:created xsi:type="dcterms:W3CDTF">1996-10-08T23:32:33Z</dcterms:created>
  <dcterms:modified xsi:type="dcterms:W3CDTF">2019-08-29T02:29:10Z</dcterms:modified>
  <cp:category/>
  <cp:version/>
  <cp:contentType/>
  <cp:contentStatus/>
</cp:coreProperties>
</file>